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ajirah_esau/Desktop/Econ Articles/Donaldson/"/>
    </mc:Choice>
  </mc:AlternateContent>
  <xr:revisionPtr revIDLastSave="0" documentId="13_ncr:1_{F8AFBA51-EB01-5E49-B074-8CACB08CD034}" xr6:coauthVersionLast="47" xr6:coauthVersionMax="47" xr10:uidLastSave="{00000000-0000-0000-0000-000000000000}"/>
  <bookViews>
    <workbookView xWindow="0" yWindow="0" windowWidth="15960" windowHeight="18000" activeTab="1" xr2:uid="{D82A799F-C1A0-8B46-8454-4C04315E31EC}"/>
  </bookViews>
  <sheets>
    <sheet name="Subsidy option 1" sheetId="2" r:id="rId1"/>
    <sheet name="Subsidy option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6" l="1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8" i="6" l="1"/>
  <c r="B30" i="6" s="1"/>
  <c r="D26" i="6"/>
  <c r="N22" i="6"/>
  <c r="N21" i="6" s="1"/>
  <c r="J22" i="6"/>
  <c r="J21" i="6" s="1"/>
  <c r="F22" i="6"/>
  <c r="F21" i="6" s="1"/>
  <c r="E33" i="6" l="1"/>
  <c r="E45" i="6" s="1"/>
  <c r="I33" i="6"/>
  <c r="L33" i="6"/>
  <c r="P33" i="6"/>
  <c r="P45" i="6" s="1"/>
  <c r="F34" i="6"/>
  <c r="J34" i="6"/>
  <c r="M34" i="6"/>
  <c r="M46" i="6" s="1"/>
  <c r="M59" i="6" s="1"/>
  <c r="C35" i="6"/>
  <c r="G35" i="6"/>
  <c r="D36" i="6"/>
  <c r="H36" i="6"/>
  <c r="K36" i="6"/>
  <c r="E37" i="6"/>
  <c r="E49" i="6" s="1"/>
  <c r="E62" i="6" s="1"/>
  <c r="I37" i="6"/>
  <c r="L37" i="6"/>
  <c r="L49" i="6" s="1"/>
  <c r="L62" i="6" s="1"/>
  <c r="P37" i="6"/>
  <c r="F38" i="6"/>
  <c r="F50" i="6" s="1"/>
  <c r="F63" i="6" s="1"/>
  <c r="J38" i="6"/>
  <c r="M38" i="6"/>
  <c r="C39" i="6"/>
  <c r="G39" i="6"/>
  <c r="G51" i="6" s="1"/>
  <c r="G64" i="6" s="1"/>
  <c r="D40" i="6"/>
  <c r="H40" i="6"/>
  <c r="H52" i="6" s="1"/>
  <c r="H65" i="6" s="1"/>
  <c r="K40" i="6"/>
  <c r="E41" i="6"/>
  <c r="E53" i="6" s="1"/>
  <c r="E66" i="6" s="1"/>
  <c r="I41" i="6"/>
  <c r="L41" i="6"/>
  <c r="P41" i="6"/>
  <c r="F42" i="6"/>
  <c r="F54" i="6" s="1"/>
  <c r="F67" i="6" s="1"/>
  <c r="J42" i="6"/>
  <c r="J54" i="6" s="1"/>
  <c r="J67" i="6" s="1"/>
  <c r="M42" i="6"/>
  <c r="M54" i="6" s="1"/>
  <c r="M67" i="6" s="1"/>
  <c r="F33" i="6"/>
  <c r="J33" i="6"/>
  <c r="J45" i="6" s="1"/>
  <c r="M33" i="6"/>
  <c r="M45" i="6" s="1"/>
  <c r="C34" i="6"/>
  <c r="G34" i="6"/>
  <c r="D35" i="6"/>
  <c r="D47" i="6" s="1"/>
  <c r="D60" i="6" s="1"/>
  <c r="H35" i="6"/>
  <c r="K35" i="6"/>
  <c r="K47" i="6" s="1"/>
  <c r="K60" i="6" s="1"/>
  <c r="E36" i="6"/>
  <c r="I36" i="6"/>
  <c r="L36" i="6"/>
  <c r="P36" i="6"/>
  <c r="P48" i="6" s="1"/>
  <c r="P61" i="6" s="1"/>
  <c r="F37" i="6"/>
  <c r="F49" i="6" s="1"/>
  <c r="F62" i="6" s="1"/>
  <c r="J37" i="6"/>
  <c r="J49" i="6" s="1"/>
  <c r="J62" i="6" s="1"/>
  <c r="M37" i="6"/>
  <c r="M49" i="6" s="1"/>
  <c r="M62" i="6" s="1"/>
  <c r="C38" i="6"/>
  <c r="C50" i="6" s="1"/>
  <c r="C63" i="6" s="1"/>
  <c r="G38" i="6"/>
  <c r="D39" i="6"/>
  <c r="D51" i="6" s="1"/>
  <c r="D64" i="6" s="1"/>
  <c r="H39" i="6"/>
  <c r="K39" i="6"/>
  <c r="K51" i="6" s="1"/>
  <c r="K64" i="6" s="1"/>
  <c r="E40" i="6"/>
  <c r="E52" i="6" s="1"/>
  <c r="E65" i="6" s="1"/>
  <c r="I40" i="6"/>
  <c r="I52" i="6" s="1"/>
  <c r="I65" i="6" s="1"/>
  <c r="L40" i="6"/>
  <c r="P40" i="6"/>
  <c r="F41" i="6"/>
  <c r="J41" i="6"/>
  <c r="J53" i="6" s="1"/>
  <c r="J66" i="6" s="1"/>
  <c r="M41" i="6"/>
  <c r="C42" i="6"/>
  <c r="G42" i="6"/>
  <c r="G54" i="6" s="1"/>
  <c r="G67" i="6" s="1"/>
  <c r="G47" i="6"/>
  <c r="G60" i="6" s="1"/>
  <c r="E48" i="6"/>
  <c r="E61" i="6" s="1"/>
  <c r="C33" i="6"/>
  <c r="C45" i="6" s="1"/>
  <c r="C58" i="6" s="1"/>
  <c r="G33" i="6"/>
  <c r="G45" i="6" s="1"/>
  <c r="G58" i="6" s="1"/>
  <c r="D34" i="6"/>
  <c r="D46" i="6" s="1"/>
  <c r="D59" i="6" s="1"/>
  <c r="H34" i="6"/>
  <c r="K34" i="6"/>
  <c r="E35" i="6"/>
  <c r="I35" i="6"/>
  <c r="I47" i="6" s="1"/>
  <c r="I60" i="6" s="1"/>
  <c r="L35" i="6"/>
  <c r="P35" i="6"/>
  <c r="P47" i="6" s="1"/>
  <c r="P60" i="6" s="1"/>
  <c r="F36" i="6"/>
  <c r="J36" i="6"/>
  <c r="J48" i="6" s="1"/>
  <c r="J61" i="6" s="1"/>
  <c r="M36" i="6"/>
  <c r="M48" i="6" s="1"/>
  <c r="M61" i="6" s="1"/>
  <c r="C37" i="6"/>
  <c r="C49" i="6" s="1"/>
  <c r="C62" i="6" s="1"/>
  <c r="G37" i="6"/>
  <c r="G49" i="6" s="1"/>
  <c r="G62" i="6" s="1"/>
  <c r="D38" i="6"/>
  <c r="D50" i="6" s="1"/>
  <c r="D63" i="6" s="1"/>
  <c r="H38" i="6"/>
  <c r="H50" i="6" s="1"/>
  <c r="H63" i="6" s="1"/>
  <c r="K38" i="6"/>
  <c r="E39" i="6"/>
  <c r="I39" i="6"/>
  <c r="I51" i="6" s="1"/>
  <c r="I64" i="6" s="1"/>
  <c r="L39" i="6"/>
  <c r="P39" i="6"/>
  <c r="F40" i="6"/>
  <c r="F52" i="6" s="1"/>
  <c r="F65" i="6" s="1"/>
  <c r="J40" i="6"/>
  <c r="J52" i="6" s="1"/>
  <c r="J65" i="6" s="1"/>
  <c r="M40" i="6"/>
  <c r="M52" i="6" s="1"/>
  <c r="M65" i="6" s="1"/>
  <c r="C41" i="6"/>
  <c r="G41" i="6"/>
  <c r="G53" i="6" s="1"/>
  <c r="G66" i="6" s="1"/>
  <c r="D42" i="6"/>
  <c r="H42" i="6"/>
  <c r="H54" i="6" s="1"/>
  <c r="H67" i="6" s="1"/>
  <c r="K42" i="6"/>
  <c r="I48" i="6"/>
  <c r="I61" i="6" s="1"/>
  <c r="M50" i="6"/>
  <c r="M63" i="6" s="1"/>
  <c r="C51" i="6"/>
  <c r="C64" i="6" s="1"/>
  <c r="C53" i="6"/>
  <c r="C66" i="6" s="1"/>
  <c r="D33" i="6"/>
  <c r="H33" i="6"/>
  <c r="K33" i="6"/>
  <c r="K45" i="6" s="1"/>
  <c r="K58" i="6" s="1"/>
  <c r="E34" i="6"/>
  <c r="E46" i="6" s="1"/>
  <c r="E59" i="6" s="1"/>
  <c r="I34" i="6"/>
  <c r="I46" i="6" s="1"/>
  <c r="I59" i="6" s="1"/>
  <c r="L34" i="6"/>
  <c r="P34" i="6"/>
  <c r="P46" i="6" s="1"/>
  <c r="P59" i="6" s="1"/>
  <c r="F35" i="6"/>
  <c r="J35" i="6"/>
  <c r="M35" i="6"/>
  <c r="M47" i="6" s="1"/>
  <c r="M60" i="6" s="1"/>
  <c r="C36" i="6"/>
  <c r="C48" i="6" s="1"/>
  <c r="C61" i="6" s="1"/>
  <c r="G36" i="6"/>
  <c r="G48" i="6" s="1"/>
  <c r="G61" i="6" s="1"/>
  <c r="D37" i="6"/>
  <c r="H37" i="6"/>
  <c r="H49" i="6" s="1"/>
  <c r="H62" i="6" s="1"/>
  <c r="K37" i="6"/>
  <c r="K49" i="6" s="1"/>
  <c r="K62" i="6" s="1"/>
  <c r="E38" i="6"/>
  <c r="E50" i="6" s="1"/>
  <c r="E63" i="6" s="1"/>
  <c r="I38" i="6"/>
  <c r="I50" i="6" s="1"/>
  <c r="I63" i="6" s="1"/>
  <c r="L38" i="6"/>
  <c r="P38" i="6"/>
  <c r="P50" i="6" s="1"/>
  <c r="P63" i="6" s="1"/>
  <c r="F39" i="6"/>
  <c r="J39" i="6"/>
  <c r="M39" i="6"/>
  <c r="C40" i="6"/>
  <c r="C52" i="6" s="1"/>
  <c r="C65" i="6" s="1"/>
  <c r="G40" i="6"/>
  <c r="D41" i="6"/>
  <c r="D53" i="6" s="1"/>
  <c r="D66" i="6" s="1"/>
  <c r="H41" i="6"/>
  <c r="K41" i="6"/>
  <c r="K53" i="6" s="1"/>
  <c r="K66" i="6" s="1"/>
  <c r="E42" i="6"/>
  <c r="E54" i="6" s="1"/>
  <c r="E67" i="6" s="1"/>
  <c r="I42" i="6"/>
  <c r="I54" i="6" s="1"/>
  <c r="I67" i="6" s="1"/>
  <c r="L42" i="6"/>
  <c r="L54" i="6" s="1"/>
  <c r="L67" i="6" s="1"/>
  <c r="P42" i="6"/>
  <c r="P54" i="6" s="1"/>
  <c r="P67" i="6" s="1"/>
  <c r="C47" i="6"/>
  <c r="C60" i="6" s="1"/>
  <c r="D45" i="6"/>
  <c r="F46" i="6"/>
  <c r="F59" i="6" s="1"/>
  <c r="H47" i="6"/>
  <c r="H60" i="6" s="1"/>
  <c r="L47" i="6"/>
  <c r="L60" i="6" s="1"/>
  <c r="F48" i="6"/>
  <c r="F61" i="6" s="1"/>
  <c r="D49" i="6"/>
  <c r="D62" i="6" s="1"/>
  <c r="P49" i="6"/>
  <c r="P62" i="6" s="1"/>
  <c r="J50" i="6"/>
  <c r="J63" i="6" s="1"/>
  <c r="H51" i="6"/>
  <c r="H64" i="6" s="1"/>
  <c r="L51" i="6"/>
  <c r="L64" i="6" s="1"/>
  <c r="P51" i="6"/>
  <c r="P64" i="6" s="1"/>
  <c r="H53" i="6"/>
  <c r="H66" i="6" s="1"/>
  <c r="L53" i="6"/>
  <c r="L66" i="6" s="1"/>
  <c r="P53" i="6"/>
  <c r="P66" i="6" s="1"/>
  <c r="G22" i="6"/>
  <c r="G21" i="6" s="1"/>
  <c r="D48" i="6"/>
  <c r="D61" i="6" s="1"/>
  <c r="J51" i="6"/>
  <c r="J64" i="6" s="1"/>
  <c r="L52" i="6"/>
  <c r="L65" i="6" s="1"/>
  <c r="C22" i="6"/>
  <c r="C21" i="6" s="1"/>
  <c r="L46" i="6"/>
  <c r="L59" i="6" s="1"/>
  <c r="F51" i="6"/>
  <c r="F64" i="6" s="1"/>
  <c r="H45" i="6"/>
  <c r="J46" i="6"/>
  <c r="J59" i="6" s="1"/>
  <c r="I45" i="6"/>
  <c r="C46" i="6"/>
  <c r="C59" i="6" s="1"/>
  <c r="K46" i="6"/>
  <c r="K59" i="6" s="1"/>
  <c r="K48" i="6"/>
  <c r="K61" i="6" s="1"/>
  <c r="G50" i="6"/>
  <c r="G63" i="6" s="1"/>
  <c r="K52" i="6"/>
  <c r="K65" i="6" s="1"/>
  <c r="C54" i="6"/>
  <c r="C67" i="6" s="1"/>
  <c r="K22" i="6"/>
  <c r="K21" i="6" s="1"/>
  <c r="F47" i="6"/>
  <c r="F60" i="6" s="1"/>
  <c r="H48" i="6"/>
  <c r="H61" i="6" s="1"/>
  <c r="L50" i="6"/>
  <c r="L63" i="6" s="1"/>
  <c r="P52" i="6"/>
  <c r="P65" i="6" s="1"/>
  <c r="D54" i="6"/>
  <c r="D67" i="6" s="1"/>
  <c r="L45" i="6"/>
  <c r="G46" i="6"/>
  <c r="G59" i="6" s="1"/>
  <c r="E47" i="6"/>
  <c r="E60" i="6" s="1"/>
  <c r="I49" i="6"/>
  <c r="I62" i="6" s="1"/>
  <c r="K50" i="6"/>
  <c r="K63" i="6" s="1"/>
  <c r="E51" i="6"/>
  <c r="E64" i="6" s="1"/>
  <c r="M51" i="6"/>
  <c r="M64" i="6" s="1"/>
  <c r="G52" i="6"/>
  <c r="G65" i="6" s="1"/>
  <c r="I53" i="6"/>
  <c r="I66" i="6" s="1"/>
  <c r="M53" i="6"/>
  <c r="M66" i="6" s="1"/>
  <c r="K54" i="6"/>
  <c r="K67" i="6" s="1"/>
  <c r="O22" i="6"/>
  <c r="O21" i="6" s="1"/>
  <c r="F45" i="6"/>
  <c r="H46" i="6"/>
  <c r="H59" i="6" s="1"/>
  <c r="J47" i="6"/>
  <c r="J60" i="6" s="1"/>
  <c r="L48" i="6"/>
  <c r="L61" i="6" s="1"/>
  <c r="D52" i="6"/>
  <c r="D65" i="6" s="1"/>
  <c r="F53" i="6"/>
  <c r="F66" i="6" s="1"/>
  <c r="D22" i="6"/>
  <c r="D21" i="6" s="1"/>
  <c r="H22" i="6"/>
  <c r="H21" i="6" s="1"/>
  <c r="L22" i="6"/>
  <c r="L21" i="6" s="1"/>
  <c r="P22" i="6"/>
  <c r="P21" i="6" s="1"/>
  <c r="E22" i="6"/>
  <c r="E21" i="6" s="1"/>
  <c r="I22" i="6"/>
  <c r="I21" i="6" s="1"/>
  <c r="M22" i="6"/>
  <c r="M21" i="6" s="1"/>
  <c r="H58" i="6" l="1"/>
  <c r="H68" i="6" s="1"/>
  <c r="H55" i="6"/>
  <c r="F58" i="6"/>
  <c r="F68" i="6" s="1"/>
  <c r="F55" i="6"/>
  <c r="E58" i="6"/>
  <c r="E68" i="6" s="1"/>
  <c r="E55" i="6"/>
  <c r="G55" i="6"/>
  <c r="C68" i="6"/>
  <c r="D58" i="6"/>
  <c r="D68" i="6" s="1"/>
  <c r="D55" i="6"/>
  <c r="J58" i="6"/>
  <c r="J68" i="6" s="1"/>
  <c r="J55" i="6"/>
  <c r="M58" i="6"/>
  <c r="M68" i="6" s="1"/>
  <c r="G28" i="6" s="1"/>
  <c r="M55" i="6"/>
  <c r="H28" i="6" s="1"/>
  <c r="C55" i="6"/>
  <c r="P58" i="6"/>
  <c r="P68" i="6" s="1"/>
  <c r="G26" i="6" s="1"/>
  <c r="P55" i="6"/>
  <c r="H26" i="6" s="1"/>
  <c r="G68" i="6"/>
  <c r="I58" i="6"/>
  <c r="I68" i="6" s="1"/>
  <c r="I55" i="6"/>
  <c r="K55" i="6"/>
  <c r="L58" i="6"/>
  <c r="L68" i="6" s="1"/>
  <c r="L55" i="6"/>
  <c r="K68" i="6"/>
  <c r="J28" i="6" l="1"/>
  <c r="I28" i="6"/>
  <c r="J26" i="6"/>
  <c r="I26" i="6"/>
  <c r="G27" i="6"/>
  <c r="G29" i="6"/>
  <c r="H29" i="6"/>
  <c r="H27" i="6"/>
  <c r="N68" i="6"/>
  <c r="O68" i="6" s="1"/>
  <c r="N55" i="6"/>
  <c r="N70" i="6" s="1"/>
  <c r="G70" i="6"/>
  <c r="G56" i="6"/>
  <c r="D70" i="6"/>
  <c r="D56" i="6"/>
  <c r="F70" i="6"/>
  <c r="F56" i="6"/>
  <c r="P70" i="6"/>
  <c r="P56" i="6"/>
  <c r="L70" i="6"/>
  <c r="L56" i="6"/>
  <c r="I56" i="6"/>
  <c r="I70" i="6"/>
  <c r="J70" i="6"/>
  <c r="J56" i="6"/>
  <c r="E70" i="6"/>
  <c r="E56" i="6"/>
  <c r="H70" i="6"/>
  <c r="H56" i="6"/>
  <c r="K70" i="6"/>
  <c r="K56" i="6"/>
  <c r="M70" i="6"/>
  <c r="M56" i="6"/>
  <c r="C70" i="6"/>
  <c r="C56" i="6"/>
  <c r="G25" i="6" l="1"/>
  <c r="J29" i="6"/>
  <c r="H25" i="6"/>
  <c r="I29" i="6"/>
  <c r="N56" i="6"/>
  <c r="O55" i="6"/>
  <c r="J27" i="6"/>
  <c r="I27" i="6"/>
  <c r="B30" i="2"/>
  <c r="D27" i="2"/>
  <c r="D26" i="2"/>
  <c r="O70" i="6" l="1"/>
  <c r="O56" i="6"/>
  <c r="J25" i="6"/>
  <c r="I25" i="6"/>
  <c r="P42" i="2"/>
  <c r="G33" i="2"/>
  <c r="I34" i="2"/>
  <c r="K35" i="2"/>
  <c r="M36" i="2"/>
  <c r="K33" i="2"/>
  <c r="M34" i="2"/>
  <c r="C37" i="2"/>
  <c r="E38" i="2"/>
  <c r="C35" i="2"/>
  <c r="E36" i="2"/>
  <c r="G37" i="2"/>
  <c r="I38" i="2"/>
  <c r="C33" i="2"/>
  <c r="E34" i="2"/>
  <c r="G35" i="2"/>
  <c r="I36" i="2"/>
  <c r="K37" i="2"/>
  <c r="M38" i="2"/>
  <c r="C39" i="2"/>
  <c r="G39" i="2"/>
  <c r="K39" i="2"/>
  <c r="E40" i="2"/>
  <c r="I40" i="2"/>
  <c r="M40" i="2"/>
  <c r="C41" i="2"/>
  <c r="G41" i="2"/>
  <c r="K41" i="2"/>
  <c r="E42" i="2"/>
  <c r="I42" i="2"/>
  <c r="M42" i="2"/>
  <c r="H33" i="2"/>
  <c r="L33" i="2"/>
  <c r="F34" i="2"/>
  <c r="J34" i="2"/>
  <c r="D35" i="2"/>
  <c r="H35" i="2"/>
  <c r="L35" i="2"/>
  <c r="P35" i="2"/>
  <c r="F36" i="2"/>
  <c r="J36" i="2"/>
  <c r="D37" i="2"/>
  <c r="H37" i="2"/>
  <c r="L37" i="2"/>
  <c r="P37" i="2"/>
  <c r="F38" i="2"/>
  <c r="J38" i="2"/>
  <c r="D39" i="2"/>
  <c r="H39" i="2"/>
  <c r="L39" i="2"/>
  <c r="P39" i="2"/>
  <c r="F40" i="2"/>
  <c r="J40" i="2"/>
  <c r="D41" i="2"/>
  <c r="H41" i="2"/>
  <c r="L41" i="2"/>
  <c r="P41" i="2"/>
  <c r="F42" i="2"/>
  <c r="J42" i="2"/>
  <c r="D33" i="2"/>
  <c r="P33" i="2"/>
  <c r="E33" i="2"/>
  <c r="I33" i="2"/>
  <c r="M33" i="2"/>
  <c r="C34" i="2"/>
  <c r="G34" i="2"/>
  <c r="K34" i="2"/>
  <c r="E35" i="2"/>
  <c r="I35" i="2"/>
  <c r="M35" i="2"/>
  <c r="C36" i="2"/>
  <c r="G36" i="2"/>
  <c r="K36" i="2"/>
  <c r="E37" i="2"/>
  <c r="I37" i="2"/>
  <c r="M37" i="2"/>
  <c r="C38" i="2"/>
  <c r="G38" i="2"/>
  <c r="K38" i="2"/>
  <c r="E39" i="2"/>
  <c r="I39" i="2"/>
  <c r="M39" i="2"/>
  <c r="C40" i="2"/>
  <c r="G40" i="2"/>
  <c r="K40" i="2"/>
  <c r="E41" i="2"/>
  <c r="I41" i="2"/>
  <c r="M41" i="2"/>
  <c r="C42" i="2"/>
  <c r="G42" i="2"/>
  <c r="K42" i="2"/>
  <c r="F33" i="2"/>
  <c r="J33" i="2"/>
  <c r="D34" i="2"/>
  <c r="H34" i="2"/>
  <c r="L34" i="2"/>
  <c r="P34" i="2"/>
  <c r="F35" i="2"/>
  <c r="J35" i="2"/>
  <c r="D36" i="2"/>
  <c r="H36" i="2"/>
  <c r="L36" i="2"/>
  <c r="P36" i="2"/>
  <c r="F37" i="2"/>
  <c r="J37" i="2"/>
  <c r="D38" i="2"/>
  <c r="H38" i="2"/>
  <c r="L38" i="2"/>
  <c r="P38" i="2"/>
  <c r="F39" i="2"/>
  <c r="J39" i="2"/>
  <c r="D40" i="2"/>
  <c r="H40" i="2"/>
  <c r="L40" i="2"/>
  <c r="P40" i="2"/>
  <c r="F41" i="2"/>
  <c r="J41" i="2"/>
  <c r="D42" i="2"/>
  <c r="H42" i="2"/>
  <c r="L42" i="2"/>
  <c r="P54" i="2" l="1"/>
  <c r="P67" i="2" s="1"/>
  <c r="M54" i="2"/>
  <c r="M67" i="2" s="1"/>
  <c r="L54" i="2"/>
  <c r="L67" i="2" s="1"/>
  <c r="K54" i="2"/>
  <c r="K67" i="2" s="1"/>
  <c r="J54" i="2"/>
  <c r="J67" i="2" s="1"/>
  <c r="I54" i="2"/>
  <c r="I67" i="2" s="1"/>
  <c r="H54" i="2"/>
  <c r="H67" i="2" s="1"/>
  <c r="G54" i="2"/>
  <c r="G67" i="2" s="1"/>
  <c r="F54" i="2"/>
  <c r="F67" i="2" s="1"/>
  <c r="E54" i="2"/>
  <c r="E67" i="2" s="1"/>
  <c r="D54" i="2"/>
  <c r="D67" i="2" s="1"/>
  <c r="C54" i="2"/>
  <c r="C67" i="2" s="1"/>
  <c r="P53" i="2"/>
  <c r="P66" i="2" s="1"/>
  <c r="M53" i="2"/>
  <c r="M66" i="2" s="1"/>
  <c r="L53" i="2"/>
  <c r="L66" i="2" s="1"/>
  <c r="K53" i="2"/>
  <c r="K66" i="2" s="1"/>
  <c r="J53" i="2"/>
  <c r="J66" i="2" s="1"/>
  <c r="I53" i="2"/>
  <c r="I66" i="2" s="1"/>
  <c r="H53" i="2"/>
  <c r="H66" i="2" s="1"/>
  <c r="G53" i="2"/>
  <c r="G66" i="2" s="1"/>
  <c r="F53" i="2"/>
  <c r="F66" i="2" s="1"/>
  <c r="E53" i="2"/>
  <c r="E66" i="2" s="1"/>
  <c r="D53" i="2"/>
  <c r="D66" i="2" s="1"/>
  <c r="C53" i="2"/>
  <c r="C66" i="2" s="1"/>
  <c r="P52" i="2"/>
  <c r="P65" i="2" s="1"/>
  <c r="M52" i="2"/>
  <c r="M65" i="2" s="1"/>
  <c r="L52" i="2"/>
  <c r="L65" i="2" s="1"/>
  <c r="K52" i="2"/>
  <c r="K65" i="2" s="1"/>
  <c r="J52" i="2"/>
  <c r="J65" i="2" s="1"/>
  <c r="I52" i="2"/>
  <c r="I65" i="2" s="1"/>
  <c r="H52" i="2"/>
  <c r="H65" i="2" s="1"/>
  <c r="G52" i="2"/>
  <c r="G65" i="2" s="1"/>
  <c r="F52" i="2"/>
  <c r="F65" i="2" s="1"/>
  <c r="E52" i="2"/>
  <c r="E65" i="2" s="1"/>
  <c r="D52" i="2"/>
  <c r="D65" i="2" s="1"/>
  <c r="C52" i="2"/>
  <c r="C65" i="2" s="1"/>
  <c r="P51" i="2"/>
  <c r="P64" i="2" s="1"/>
  <c r="M51" i="2"/>
  <c r="M64" i="2" s="1"/>
  <c r="L51" i="2"/>
  <c r="L64" i="2" s="1"/>
  <c r="K51" i="2"/>
  <c r="K64" i="2" s="1"/>
  <c r="J51" i="2"/>
  <c r="J64" i="2" s="1"/>
  <c r="I51" i="2"/>
  <c r="I64" i="2" s="1"/>
  <c r="H51" i="2"/>
  <c r="H64" i="2" s="1"/>
  <c r="G51" i="2"/>
  <c r="G64" i="2" s="1"/>
  <c r="F51" i="2"/>
  <c r="F64" i="2" s="1"/>
  <c r="E51" i="2"/>
  <c r="E64" i="2" s="1"/>
  <c r="D51" i="2"/>
  <c r="D64" i="2" s="1"/>
  <c r="C51" i="2"/>
  <c r="C64" i="2" s="1"/>
  <c r="P50" i="2"/>
  <c r="P63" i="2" s="1"/>
  <c r="M50" i="2"/>
  <c r="M63" i="2" s="1"/>
  <c r="L50" i="2"/>
  <c r="L63" i="2" s="1"/>
  <c r="K50" i="2"/>
  <c r="K63" i="2" s="1"/>
  <c r="J50" i="2"/>
  <c r="J63" i="2" s="1"/>
  <c r="I50" i="2"/>
  <c r="I63" i="2" s="1"/>
  <c r="H50" i="2"/>
  <c r="H63" i="2" s="1"/>
  <c r="G50" i="2"/>
  <c r="G63" i="2" s="1"/>
  <c r="F50" i="2"/>
  <c r="F63" i="2" s="1"/>
  <c r="E50" i="2"/>
  <c r="E63" i="2" s="1"/>
  <c r="D50" i="2"/>
  <c r="D63" i="2" s="1"/>
  <c r="C50" i="2"/>
  <c r="C63" i="2" s="1"/>
  <c r="P49" i="2"/>
  <c r="P62" i="2" s="1"/>
  <c r="M49" i="2"/>
  <c r="M62" i="2" s="1"/>
  <c r="L49" i="2"/>
  <c r="L62" i="2" s="1"/>
  <c r="K49" i="2"/>
  <c r="K62" i="2" s="1"/>
  <c r="J49" i="2"/>
  <c r="J62" i="2" s="1"/>
  <c r="I49" i="2"/>
  <c r="I62" i="2" s="1"/>
  <c r="H49" i="2"/>
  <c r="H62" i="2" s="1"/>
  <c r="G49" i="2"/>
  <c r="G62" i="2" s="1"/>
  <c r="F49" i="2"/>
  <c r="F62" i="2" s="1"/>
  <c r="E49" i="2"/>
  <c r="E62" i="2" s="1"/>
  <c r="D49" i="2"/>
  <c r="D62" i="2" s="1"/>
  <c r="C49" i="2"/>
  <c r="C62" i="2" s="1"/>
  <c r="P48" i="2"/>
  <c r="P61" i="2" s="1"/>
  <c r="M48" i="2"/>
  <c r="M61" i="2" s="1"/>
  <c r="L48" i="2"/>
  <c r="L61" i="2" s="1"/>
  <c r="K48" i="2"/>
  <c r="K61" i="2" s="1"/>
  <c r="J48" i="2"/>
  <c r="J61" i="2" s="1"/>
  <c r="I48" i="2"/>
  <c r="I61" i="2" s="1"/>
  <c r="H48" i="2"/>
  <c r="H61" i="2" s="1"/>
  <c r="G48" i="2"/>
  <c r="G61" i="2" s="1"/>
  <c r="F48" i="2"/>
  <c r="F61" i="2" s="1"/>
  <c r="E48" i="2"/>
  <c r="E61" i="2" s="1"/>
  <c r="D48" i="2"/>
  <c r="D61" i="2" s="1"/>
  <c r="C48" i="2"/>
  <c r="C61" i="2" s="1"/>
  <c r="P47" i="2"/>
  <c r="P60" i="2" s="1"/>
  <c r="M47" i="2"/>
  <c r="M60" i="2" s="1"/>
  <c r="L47" i="2"/>
  <c r="L60" i="2" s="1"/>
  <c r="K47" i="2"/>
  <c r="K60" i="2" s="1"/>
  <c r="J47" i="2"/>
  <c r="J60" i="2" s="1"/>
  <c r="I47" i="2"/>
  <c r="I60" i="2" s="1"/>
  <c r="H47" i="2"/>
  <c r="H60" i="2" s="1"/>
  <c r="G47" i="2"/>
  <c r="G60" i="2" s="1"/>
  <c r="F47" i="2"/>
  <c r="F60" i="2" s="1"/>
  <c r="E47" i="2"/>
  <c r="E60" i="2" s="1"/>
  <c r="D47" i="2"/>
  <c r="D60" i="2" s="1"/>
  <c r="C47" i="2"/>
  <c r="C60" i="2" s="1"/>
  <c r="P46" i="2"/>
  <c r="P59" i="2" s="1"/>
  <c r="M46" i="2"/>
  <c r="M59" i="2" s="1"/>
  <c r="L46" i="2"/>
  <c r="L59" i="2" s="1"/>
  <c r="K46" i="2"/>
  <c r="K59" i="2" s="1"/>
  <c r="J46" i="2"/>
  <c r="J59" i="2" s="1"/>
  <c r="I46" i="2"/>
  <c r="I59" i="2" s="1"/>
  <c r="H46" i="2"/>
  <c r="H59" i="2" s="1"/>
  <c r="G46" i="2"/>
  <c r="G59" i="2" s="1"/>
  <c r="F46" i="2"/>
  <c r="F59" i="2" s="1"/>
  <c r="E46" i="2"/>
  <c r="E59" i="2" s="1"/>
  <c r="D46" i="2"/>
  <c r="D59" i="2" s="1"/>
  <c r="C46" i="2"/>
  <c r="C59" i="2" s="1"/>
  <c r="P45" i="2"/>
  <c r="P58" i="2" s="1"/>
  <c r="M45" i="2"/>
  <c r="L45" i="2"/>
  <c r="L58" i="2" s="1"/>
  <c r="K45" i="2"/>
  <c r="K58" i="2" s="1"/>
  <c r="J45" i="2"/>
  <c r="J58" i="2" s="1"/>
  <c r="I45" i="2"/>
  <c r="H45" i="2"/>
  <c r="H58" i="2" s="1"/>
  <c r="G45" i="2"/>
  <c r="G58" i="2" s="1"/>
  <c r="F45" i="2"/>
  <c r="F58" i="2" s="1"/>
  <c r="E45" i="2"/>
  <c r="D45" i="2"/>
  <c r="D58" i="2" s="1"/>
  <c r="C45" i="2"/>
  <c r="C58" i="2" s="1"/>
  <c r="P22" i="2"/>
  <c r="P21" i="2" s="1"/>
  <c r="O22" i="2"/>
  <c r="O21" i="2" s="1"/>
  <c r="N22" i="2"/>
  <c r="N21" i="2" s="1"/>
  <c r="M22" i="2"/>
  <c r="M21" i="2" s="1"/>
  <c r="L22" i="2"/>
  <c r="L21" i="2" s="1"/>
  <c r="K22" i="2"/>
  <c r="K21" i="2" s="1"/>
  <c r="J22" i="2"/>
  <c r="J21" i="2" s="1"/>
  <c r="I22" i="2"/>
  <c r="I21" i="2" s="1"/>
  <c r="H22" i="2"/>
  <c r="H21" i="2" s="1"/>
  <c r="G22" i="2"/>
  <c r="G21" i="2" s="1"/>
  <c r="F22" i="2"/>
  <c r="F21" i="2" s="1"/>
  <c r="E22" i="2"/>
  <c r="E21" i="2" s="1"/>
  <c r="D22" i="2"/>
  <c r="D21" i="2" s="1"/>
  <c r="C22" i="2"/>
  <c r="C21" i="2" s="1"/>
  <c r="F68" i="2" l="1"/>
  <c r="C68" i="2"/>
  <c r="G68" i="2"/>
  <c r="K68" i="2"/>
  <c r="D68" i="2"/>
  <c r="H68" i="2"/>
  <c r="L68" i="2"/>
  <c r="P68" i="2"/>
  <c r="G26" i="2" s="1"/>
  <c r="E55" i="2"/>
  <c r="E58" i="2"/>
  <c r="E68" i="2" s="1"/>
  <c r="I55" i="2"/>
  <c r="I58" i="2"/>
  <c r="I68" i="2" s="1"/>
  <c r="M55" i="2"/>
  <c r="H28" i="2" s="1"/>
  <c r="M58" i="2"/>
  <c r="M68" i="2" s="1"/>
  <c r="G28" i="2" s="1"/>
  <c r="J68" i="2"/>
  <c r="F55" i="2"/>
  <c r="J55" i="2"/>
  <c r="C55" i="2"/>
  <c r="G55" i="2"/>
  <c r="K55" i="2"/>
  <c r="D55" i="2"/>
  <c r="H55" i="2"/>
  <c r="L55" i="2"/>
  <c r="P55" i="2"/>
  <c r="H26" i="2" s="1"/>
  <c r="N55" i="2" l="1"/>
  <c r="N68" i="2"/>
  <c r="O68" i="2" s="1"/>
  <c r="G29" i="2"/>
  <c r="G27" i="2"/>
  <c r="H29" i="2"/>
  <c r="H27" i="2"/>
  <c r="J28" i="2"/>
  <c r="I28" i="2"/>
  <c r="J26" i="2"/>
  <c r="I26" i="2"/>
  <c r="L56" i="2"/>
  <c r="L70" i="2"/>
  <c r="J56" i="2"/>
  <c r="J70" i="2"/>
  <c r="E56" i="2"/>
  <c r="E70" i="2"/>
  <c r="K56" i="2"/>
  <c r="K70" i="2"/>
  <c r="M56" i="2"/>
  <c r="M70" i="2"/>
  <c r="H56" i="2"/>
  <c r="H70" i="2"/>
  <c r="G56" i="2"/>
  <c r="G70" i="2"/>
  <c r="F56" i="2"/>
  <c r="F70" i="2"/>
  <c r="D56" i="2"/>
  <c r="D70" i="2"/>
  <c r="I56" i="2"/>
  <c r="I70" i="2"/>
  <c r="C56" i="2"/>
  <c r="C70" i="2"/>
  <c r="P56" i="2"/>
  <c r="P70" i="2"/>
  <c r="N56" i="2"/>
  <c r="N70" i="2" l="1"/>
  <c r="O55" i="2"/>
  <c r="G25" i="2"/>
  <c r="J27" i="2"/>
  <c r="I27" i="2"/>
  <c r="J29" i="2"/>
  <c r="H25" i="2"/>
  <c r="I29" i="2"/>
  <c r="O56" i="2" l="1"/>
  <c r="O70" i="2"/>
  <c r="J25" i="2"/>
  <c r="I25" i="2"/>
</calcChain>
</file>

<file path=xl/sharedStrings.xml><?xml version="1.0" encoding="utf-8"?>
<sst xmlns="http://schemas.openxmlformats.org/spreadsheetml/2006/main" count="187" uniqueCount="65">
  <si>
    <t>Log-linear (non-sectoral) uprating</t>
  </si>
  <si>
    <t>1</t>
  </si>
  <si>
    <t>2</t>
  </si>
  <si>
    <t>3</t>
  </si>
  <si>
    <t>Manufacturing</t>
  </si>
  <si>
    <t>4</t>
  </si>
  <si>
    <t>5</t>
  </si>
  <si>
    <t>Construction</t>
  </si>
  <si>
    <t>6</t>
  </si>
  <si>
    <t>7</t>
  </si>
  <si>
    <t>8</t>
  </si>
  <si>
    <t>9</t>
  </si>
  <si>
    <t>Community, social and personal services</t>
  </si>
  <si>
    <t>10</t>
  </si>
  <si>
    <t>Government</t>
  </si>
  <si>
    <t>Total</t>
  </si>
  <si>
    <t>Formal</t>
  </si>
  <si>
    <t>Informal</t>
  </si>
  <si>
    <t>Decile</t>
  </si>
  <si>
    <t>Agriculture, hunting, forestry and fishing</t>
  </si>
  <si>
    <t>Mining and quarrying</t>
  </si>
  <si>
    <t>Electricity, gas and water supply</t>
  </si>
  <si>
    <t>Transport, storage and communication</t>
  </si>
  <si>
    <t>Financial, real estate and business services</t>
  </si>
  <si>
    <t>Mean earnings by decile: total employment (formal and informal)</t>
  </si>
  <si>
    <t>Subsidy per annum</t>
  </si>
  <si>
    <t>Total cost per anum (R million)</t>
  </si>
  <si>
    <t>Total (R million)</t>
  </si>
  <si>
    <t>Contribution rate</t>
  </si>
  <si>
    <t>Calculate subsidy for earners paying mandatory RF contribution</t>
  </si>
  <si>
    <t>Minimum subsidy</t>
  </si>
  <si>
    <t>Full subsidy up to</t>
  </si>
  <si>
    <t>at earnings of</t>
  </si>
  <si>
    <t>Flatrate subsidy up to</t>
  </si>
  <si>
    <t xml:space="preserve">Scaled back to zero by </t>
  </si>
  <si>
    <t>Implied scale back rate</t>
  </si>
  <si>
    <t>% of industry earnings</t>
  </si>
  <si>
    <t>Average subsidy</t>
  </si>
  <si>
    <t>Total number covered</t>
  </si>
  <si>
    <t>Mean earnings by decile</t>
  </si>
  <si>
    <t>Log-linearly uniformly (non-sectorally) uprated by 50% to SNA earnings aggregate</t>
  </si>
  <si>
    <t>up to earnings</t>
  </si>
  <si>
    <t xml:space="preserve">% subsidy </t>
  </si>
  <si>
    <t>Flatrate</t>
  </si>
  <si>
    <t>Beneficiaries</t>
  </si>
  <si>
    <t>Formal n-AH</t>
  </si>
  <si>
    <t>Agriculture</t>
  </si>
  <si>
    <t>Househlds</t>
  </si>
  <si>
    <t>Total Remuneration</t>
  </si>
  <si>
    <t>Total empoyment (2018)</t>
  </si>
  <si>
    <t>% of total</t>
  </si>
  <si>
    <t>Retail &amp; wholesale trade; hotels and restaurants</t>
  </si>
  <si>
    <t>Non-government</t>
  </si>
  <si>
    <t>Domestic (household) service</t>
  </si>
  <si>
    <t>Total excl Agric &amp; Hhld</t>
  </si>
  <si>
    <t>Mean earnings</t>
  </si>
  <si>
    <t>R per month</t>
  </si>
  <si>
    <t>R p month</t>
  </si>
  <si>
    <t>Average subsidy (R pa)</t>
  </si>
  <si>
    <t>Total cost (Rm)</t>
  </si>
  <si>
    <t>Subsidy cost as % of Total Remuneration</t>
  </si>
  <si>
    <t>Log-linearly uniformly (non-sectorally) uprated by 50% to align with national accounts earnings aggregate</t>
  </si>
  <si>
    <t>Source: Quarterly Labour Force Survey earnings data (Labour Market Dynamics of SA) 2018, raised to 2021 prices</t>
  </si>
  <si>
    <t>DATAFIRST, PALMS dataset</t>
  </si>
  <si>
    <t>Community, social &amp; personal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</si>
</sst>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Calibri (Body)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 (Body)"/>
    </font>
    <font>
      <b/>
      <sz val="6.5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0" borderId="0" xfId="3" applyFont="1"/>
    <xf numFmtId="0" fontId="3" fillId="0" borderId="0" xfId="3"/>
    <xf numFmtId="0" fontId="2" fillId="0" borderId="0" xfId="0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8" fillId="0" borderId="0" xfId="3" applyFont="1"/>
    <xf numFmtId="0" fontId="9" fillId="0" borderId="0" xfId="3" applyFont="1"/>
    <xf numFmtId="0" fontId="8" fillId="0" borderId="0" xfId="3" applyFont="1" applyFill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3" applyFont="1"/>
    <xf numFmtId="0" fontId="13" fillId="0" borderId="0" xfId="3" applyFont="1"/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wrapText="1"/>
    </xf>
    <xf numFmtId="1" fontId="11" fillId="0" borderId="0" xfId="0" applyNumberFormat="1" applyFont="1"/>
    <xf numFmtId="0" fontId="10" fillId="0" borderId="0" xfId="0" applyFont="1"/>
    <xf numFmtId="165" fontId="12" fillId="0" borderId="0" xfId="2" applyNumberFormat="1" applyFont="1"/>
    <xf numFmtId="166" fontId="13" fillId="0" borderId="0" xfId="1" applyNumberFormat="1" applyFont="1"/>
    <xf numFmtId="1" fontId="13" fillId="0" borderId="0" xfId="3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9" fontId="11" fillId="2" borderId="0" xfId="2" applyFont="1" applyFill="1"/>
    <xf numFmtId="166" fontId="11" fillId="0" borderId="0" xfId="1" applyNumberFormat="1" applyFont="1" applyAlignment="1">
      <alignment horizontal="right"/>
    </xf>
    <xf numFmtId="165" fontId="11" fillId="0" borderId="0" xfId="0" applyNumberFormat="1" applyFont="1"/>
    <xf numFmtId="166" fontId="11" fillId="0" borderId="0" xfId="1" applyNumberFormat="1" applyFont="1"/>
    <xf numFmtId="0" fontId="11" fillId="2" borderId="0" xfId="0" applyFont="1" applyFill="1"/>
    <xf numFmtId="165" fontId="11" fillId="0" borderId="0" xfId="2" applyNumberFormat="1" applyFont="1"/>
    <xf numFmtId="164" fontId="11" fillId="0" borderId="0" xfId="0" applyNumberFormat="1" applyFont="1"/>
    <xf numFmtId="166" fontId="10" fillId="0" borderId="0" xfId="1" applyNumberFormat="1" applyFont="1"/>
    <xf numFmtId="10" fontId="10" fillId="0" borderId="0" xfId="2" applyNumberFormat="1" applyFont="1"/>
    <xf numFmtId="164" fontId="10" fillId="0" borderId="0" xfId="0" applyNumberFormat="1" applyFont="1"/>
    <xf numFmtId="1" fontId="10" fillId="0" borderId="0" xfId="0" applyNumberFormat="1" applyFont="1"/>
    <xf numFmtId="0" fontId="14" fillId="0" borderId="0" xfId="0" applyFont="1"/>
    <xf numFmtId="0" fontId="15" fillId="0" borderId="0" xfId="3" applyFont="1"/>
    <xf numFmtId="0" fontId="16" fillId="0" borderId="0" xfId="0" applyFont="1"/>
    <xf numFmtId="0" fontId="17" fillId="0" borderId="0" xfId="0" applyFont="1"/>
    <xf numFmtId="0" fontId="11" fillId="0" borderId="0" xfId="0" applyFont="1" applyAlignment="1">
      <alignment wrapText="1"/>
    </xf>
    <xf numFmtId="0" fontId="12" fillId="0" borderId="0" xfId="3" applyFont="1" applyAlignment="1">
      <alignment wrapText="1"/>
    </xf>
    <xf numFmtId="1" fontId="11" fillId="0" borderId="0" xfId="0" applyNumberFormat="1" applyFont="1" applyAlignment="1">
      <alignment wrapText="1"/>
    </xf>
    <xf numFmtId="165" fontId="12" fillId="0" borderId="0" xfId="2" applyNumberFormat="1" applyFont="1" applyAlignment="1">
      <alignment wrapText="1"/>
    </xf>
    <xf numFmtId="166" fontId="13" fillId="0" borderId="0" xfId="1" applyNumberFormat="1" applyFont="1" applyAlignment="1">
      <alignment wrapText="1"/>
    </xf>
    <xf numFmtId="1" fontId="13" fillId="0" borderId="0" xfId="3" applyNumberFormat="1" applyFont="1" applyAlignment="1">
      <alignment wrapText="1"/>
    </xf>
    <xf numFmtId="9" fontId="11" fillId="2" borderId="0" xfId="0" applyNumberFormat="1" applyFont="1" applyFill="1"/>
    <xf numFmtId="164" fontId="11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5" fontId="11" fillId="0" borderId="0" xfId="2" applyNumberFormat="1" applyFont="1" applyAlignment="1">
      <alignment wrapText="1"/>
    </xf>
    <xf numFmtId="1" fontId="10" fillId="0" borderId="0" xfId="0" applyNumberFormat="1" applyFont="1" applyAlignment="1">
      <alignment wrapText="1"/>
    </xf>
    <xf numFmtId="0" fontId="13" fillId="0" borderId="0" xfId="3" applyFont="1" applyFill="1"/>
    <xf numFmtId="0" fontId="10" fillId="0" borderId="0" xfId="0" applyFont="1" applyAlignment="1">
      <alignment wrapText="1"/>
    </xf>
  </cellXfs>
  <cellStyles count="4">
    <cellStyle name="Comma" xfId="1" builtinId="3"/>
    <cellStyle name="Normal" xfId="0" builtinId="0"/>
    <cellStyle name="Normal 3" xfId="3" xr:uid="{0C864B97-6D82-FA45-9F94-AC4A1FDED9B8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DDD0-846B-AD49-AF77-41543E247E43}">
  <dimension ref="A1:AE70"/>
  <sheetViews>
    <sheetView topLeftCell="A42" workbookViewId="0">
      <selection activeCell="A58" sqref="A58:P70"/>
    </sheetView>
  </sheetViews>
  <sheetFormatPr baseColWidth="10" defaultRowHeight="16" x14ac:dyDescent="0.2"/>
  <cols>
    <col min="1" max="1" width="13.83203125" style="8" customWidth="1"/>
    <col min="2" max="6" width="6.83203125" style="41" customWidth="1"/>
    <col min="7" max="7" width="7.83203125" style="41" customWidth="1"/>
    <col min="8" max="16" width="6.83203125" style="41" customWidth="1"/>
    <col min="23" max="23" width="12.83203125" customWidth="1"/>
  </cols>
  <sheetData>
    <row r="1" spans="1:31" ht="27" x14ac:dyDescent="0.2">
      <c r="A1" s="9" t="s">
        <v>39</v>
      </c>
      <c r="B1" s="15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31" x14ac:dyDescent="0.2">
      <c r="A2" s="11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31" x14ac:dyDescent="0.2">
      <c r="A3" s="10" t="s">
        <v>63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31" x14ac:dyDescent="0.2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3"/>
    </row>
    <row r="5" spans="1:31" x14ac:dyDescent="0.2">
      <c r="A5" s="12" t="s">
        <v>24</v>
      </c>
      <c r="B5" s="17"/>
      <c r="C5" s="17"/>
      <c r="D5" s="17"/>
      <c r="E5" s="17"/>
      <c r="F5" s="17"/>
      <c r="G5" s="17"/>
      <c r="H5" s="17"/>
      <c r="I5" s="17"/>
      <c r="J5" s="17"/>
      <c r="K5" s="42" t="s">
        <v>64</v>
      </c>
      <c r="L5" s="17"/>
      <c r="M5" s="17"/>
      <c r="N5" s="19" t="s">
        <v>15</v>
      </c>
      <c r="O5" s="20" t="s">
        <v>54</v>
      </c>
      <c r="P5" s="20"/>
      <c r="R5" s="2"/>
      <c r="S5" s="2"/>
      <c r="T5" s="2"/>
      <c r="U5" s="2"/>
      <c r="V5" s="2"/>
      <c r="W5" s="2"/>
      <c r="X5" s="2"/>
      <c r="Y5" s="2"/>
      <c r="Z5" s="1"/>
      <c r="AA5" s="2"/>
      <c r="AB5" s="2"/>
      <c r="AC5" s="4"/>
      <c r="AD5" s="7"/>
      <c r="AE5" s="7"/>
    </row>
    <row r="6" spans="1:31" ht="63" customHeight="1" x14ac:dyDescent="0.2">
      <c r="A6" s="14" t="s">
        <v>56</v>
      </c>
      <c r="B6" s="18" t="s">
        <v>18</v>
      </c>
      <c r="C6" s="21" t="s">
        <v>19</v>
      </c>
      <c r="D6" s="21" t="s">
        <v>20</v>
      </c>
      <c r="E6" s="21" t="s">
        <v>4</v>
      </c>
      <c r="F6" s="21" t="s">
        <v>21</v>
      </c>
      <c r="G6" s="21" t="s">
        <v>7</v>
      </c>
      <c r="H6" s="21" t="s">
        <v>51</v>
      </c>
      <c r="I6" s="21" t="s">
        <v>22</v>
      </c>
      <c r="J6" s="21" t="s">
        <v>23</v>
      </c>
      <c r="K6" s="21" t="s">
        <v>14</v>
      </c>
      <c r="L6" s="21" t="s">
        <v>52</v>
      </c>
      <c r="M6" s="21" t="s">
        <v>53</v>
      </c>
      <c r="N6" s="21"/>
      <c r="O6" s="22" t="s">
        <v>16</v>
      </c>
      <c r="P6" s="22" t="s">
        <v>17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</row>
    <row r="7" spans="1:31" x14ac:dyDescent="0.2">
      <c r="A7" s="12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31" x14ac:dyDescent="0.2">
      <c r="A8" s="13"/>
      <c r="B8" s="18" t="s">
        <v>1</v>
      </c>
      <c r="C8" s="23">
        <v>895.44</v>
      </c>
      <c r="D8" s="23">
        <v>1309.3600000000001</v>
      </c>
      <c r="E8" s="23">
        <v>1033.76</v>
      </c>
      <c r="F8" s="23">
        <v>1475.76</v>
      </c>
      <c r="G8" s="23">
        <v>870.48</v>
      </c>
      <c r="H8" s="23">
        <v>890.24</v>
      </c>
      <c r="I8" s="23">
        <v>970.32</v>
      </c>
      <c r="J8" s="23">
        <v>1228.24</v>
      </c>
      <c r="K8" s="23">
        <v>835.12</v>
      </c>
      <c r="L8" s="23">
        <v>870.48</v>
      </c>
      <c r="M8" s="23">
        <v>615.68000000000006</v>
      </c>
      <c r="N8" s="23">
        <v>876.72</v>
      </c>
      <c r="O8" s="23">
        <v>1023.36</v>
      </c>
      <c r="P8" s="23">
        <v>732.16</v>
      </c>
    </row>
    <row r="9" spans="1:31" x14ac:dyDescent="0.2">
      <c r="A9" s="13"/>
      <c r="B9" s="18" t="s">
        <v>2</v>
      </c>
      <c r="C9" s="23">
        <v>2109.12</v>
      </c>
      <c r="D9" s="23">
        <v>3810.56</v>
      </c>
      <c r="E9" s="23">
        <v>2723.76</v>
      </c>
      <c r="F9" s="23">
        <v>4094.48</v>
      </c>
      <c r="G9" s="23">
        <v>2233.92</v>
      </c>
      <c r="H9" s="23">
        <v>2211.04</v>
      </c>
      <c r="I9" s="23">
        <v>2738.32</v>
      </c>
      <c r="J9" s="23">
        <v>3389.36</v>
      </c>
      <c r="K9" s="23">
        <v>1735.76</v>
      </c>
      <c r="L9" s="23">
        <v>2045.68</v>
      </c>
      <c r="M9" s="23">
        <v>1284.4000000000001</v>
      </c>
      <c r="N9" s="23">
        <v>2155.92</v>
      </c>
      <c r="O9" s="23">
        <v>2913.04</v>
      </c>
      <c r="P9" s="23">
        <v>1626.56</v>
      </c>
    </row>
    <row r="10" spans="1:31" x14ac:dyDescent="0.2">
      <c r="A10" s="13"/>
      <c r="B10" s="18" t="s">
        <v>3</v>
      </c>
      <c r="C10" s="23">
        <v>3098.1600000000003</v>
      </c>
      <c r="D10" s="23">
        <v>5805.28</v>
      </c>
      <c r="E10" s="23">
        <v>4068.48</v>
      </c>
      <c r="F10" s="23">
        <v>6400.16</v>
      </c>
      <c r="G10" s="23">
        <v>3495.44</v>
      </c>
      <c r="H10" s="23">
        <v>3451.76</v>
      </c>
      <c r="I10" s="23">
        <v>4129.84</v>
      </c>
      <c r="J10" s="23">
        <v>4889.04</v>
      </c>
      <c r="K10" s="23">
        <v>3633.76</v>
      </c>
      <c r="L10" s="23">
        <v>3155.36</v>
      </c>
      <c r="M10" s="23">
        <v>1778.4</v>
      </c>
      <c r="N10" s="23">
        <v>3412.2400000000002</v>
      </c>
      <c r="O10" s="23">
        <v>4472</v>
      </c>
      <c r="P10" s="23">
        <v>2523.04</v>
      </c>
    </row>
    <row r="11" spans="1:31" x14ac:dyDescent="0.2">
      <c r="A11" s="13"/>
      <c r="B11" s="18" t="s">
        <v>5</v>
      </c>
      <c r="C11" s="23">
        <v>3736.7200000000003</v>
      </c>
      <c r="D11" s="23">
        <v>8664.24</v>
      </c>
      <c r="E11" s="23">
        <v>5224.96</v>
      </c>
      <c r="F11" s="23">
        <v>9367.2800000000007</v>
      </c>
      <c r="G11" s="23">
        <v>4630.08</v>
      </c>
      <c r="H11" s="23">
        <v>4468.88</v>
      </c>
      <c r="I11" s="23">
        <v>5343.52</v>
      </c>
      <c r="J11" s="23">
        <v>5975.84</v>
      </c>
      <c r="K11" s="23">
        <v>6435.52</v>
      </c>
      <c r="L11" s="23">
        <v>4317.04</v>
      </c>
      <c r="M11" s="23">
        <v>2216.2400000000002</v>
      </c>
      <c r="N11" s="23">
        <v>4547.92</v>
      </c>
      <c r="O11" s="23">
        <v>5864.56</v>
      </c>
      <c r="P11" s="23">
        <v>3333.2000000000003</v>
      </c>
    </row>
    <row r="12" spans="1:31" x14ac:dyDescent="0.2">
      <c r="A12" s="13"/>
      <c r="B12" s="18" t="s">
        <v>6</v>
      </c>
      <c r="C12" s="23">
        <v>4215.12</v>
      </c>
      <c r="D12" s="23">
        <v>11651.12</v>
      </c>
      <c r="E12" s="23">
        <v>6621.68</v>
      </c>
      <c r="F12" s="23">
        <v>13609.44</v>
      </c>
      <c r="G12" s="23">
        <v>5766.8</v>
      </c>
      <c r="H12" s="23">
        <v>5499.52</v>
      </c>
      <c r="I12" s="23">
        <v>6986.72</v>
      </c>
      <c r="J12" s="23">
        <v>7569.12</v>
      </c>
      <c r="K12" s="23">
        <v>10629.84</v>
      </c>
      <c r="L12" s="23">
        <v>5947.76</v>
      </c>
      <c r="M12" s="23">
        <v>2718.56</v>
      </c>
      <c r="N12" s="23">
        <v>5775.12</v>
      </c>
      <c r="O12" s="23">
        <v>7682.4800000000005</v>
      </c>
      <c r="P12" s="23">
        <v>4338.88</v>
      </c>
    </row>
    <row r="13" spans="1:31" x14ac:dyDescent="0.2">
      <c r="A13" s="13"/>
      <c r="B13" s="18" t="s">
        <v>8</v>
      </c>
      <c r="C13" s="23">
        <v>4615.5200000000004</v>
      </c>
      <c r="D13" s="23">
        <v>14276.08</v>
      </c>
      <c r="E13" s="23">
        <v>8645.52</v>
      </c>
      <c r="F13" s="23">
        <v>18874.96</v>
      </c>
      <c r="G13" s="23">
        <v>7231.12</v>
      </c>
      <c r="H13" s="23">
        <v>6794.3200000000006</v>
      </c>
      <c r="I13" s="23">
        <v>9164.48</v>
      </c>
      <c r="J13" s="23">
        <v>10419.76</v>
      </c>
      <c r="K13" s="23">
        <v>15444</v>
      </c>
      <c r="L13" s="23">
        <v>8176.4800000000005</v>
      </c>
      <c r="M13" s="23">
        <v>3129.36</v>
      </c>
      <c r="N13" s="23">
        <v>7645.04</v>
      </c>
      <c r="O13" s="23">
        <v>10532.08</v>
      </c>
      <c r="P13" s="23">
        <v>5270.72</v>
      </c>
    </row>
    <row r="14" spans="1:31" x14ac:dyDescent="0.2">
      <c r="A14" s="13"/>
      <c r="B14" s="18" t="s">
        <v>9</v>
      </c>
      <c r="C14" s="23">
        <v>4925.4400000000005</v>
      </c>
      <c r="D14" s="23">
        <v>17292.080000000002</v>
      </c>
      <c r="E14" s="23">
        <v>11590.800000000001</v>
      </c>
      <c r="F14" s="23">
        <v>27798.16</v>
      </c>
      <c r="G14" s="23">
        <v>9262.24</v>
      </c>
      <c r="H14" s="23">
        <v>8864.9600000000009</v>
      </c>
      <c r="I14" s="23">
        <v>12388.48</v>
      </c>
      <c r="J14" s="23">
        <v>14997.84</v>
      </c>
      <c r="K14" s="23">
        <v>21875.360000000001</v>
      </c>
      <c r="L14" s="23">
        <v>11912.16</v>
      </c>
      <c r="M14" s="23">
        <v>3780.4</v>
      </c>
      <c r="N14" s="23">
        <v>10883.6</v>
      </c>
      <c r="O14" s="23">
        <v>14592.24</v>
      </c>
      <c r="P14" s="23">
        <v>6884.8</v>
      </c>
    </row>
    <row r="15" spans="1:31" x14ac:dyDescent="0.2">
      <c r="A15" s="13"/>
      <c r="B15" s="18" t="s">
        <v>10</v>
      </c>
      <c r="C15" s="23">
        <v>5621.2</v>
      </c>
      <c r="D15" s="23">
        <v>20754.240000000002</v>
      </c>
      <c r="E15" s="23">
        <v>15803.84</v>
      </c>
      <c r="F15" s="23">
        <v>38813.840000000004</v>
      </c>
      <c r="G15" s="23">
        <v>12330.24</v>
      </c>
      <c r="H15" s="23">
        <v>12333.36</v>
      </c>
      <c r="I15" s="23">
        <v>18049.2</v>
      </c>
      <c r="J15" s="23">
        <v>22969.440000000002</v>
      </c>
      <c r="K15" s="23">
        <v>28563.600000000002</v>
      </c>
      <c r="L15" s="23">
        <v>17910.88</v>
      </c>
      <c r="M15" s="23">
        <v>4438.72</v>
      </c>
      <c r="N15" s="23">
        <v>16246.880000000001</v>
      </c>
      <c r="O15" s="23">
        <v>21459.360000000001</v>
      </c>
      <c r="P15" s="23">
        <v>9469.2000000000007</v>
      </c>
    </row>
    <row r="16" spans="1:31" x14ac:dyDescent="0.2">
      <c r="A16" s="13"/>
      <c r="B16" s="18" t="s">
        <v>11</v>
      </c>
      <c r="C16" s="23">
        <v>7518.16</v>
      </c>
      <c r="D16" s="23">
        <v>26748.799999999999</v>
      </c>
      <c r="E16" s="23">
        <v>25482.080000000002</v>
      </c>
      <c r="F16" s="23">
        <v>51016.160000000003</v>
      </c>
      <c r="G16" s="23">
        <v>19374.16</v>
      </c>
      <c r="H16" s="23">
        <v>19867.12</v>
      </c>
      <c r="I16" s="23">
        <v>29014.960000000003</v>
      </c>
      <c r="J16" s="23">
        <v>36718.239999999998</v>
      </c>
      <c r="K16" s="23">
        <v>37606.400000000001</v>
      </c>
      <c r="L16" s="23">
        <v>29884.400000000001</v>
      </c>
      <c r="M16" s="23">
        <v>5375.76</v>
      </c>
      <c r="N16" s="23">
        <v>27112.799999999999</v>
      </c>
      <c r="O16" s="23">
        <v>32723.600000000002</v>
      </c>
      <c r="P16" s="23">
        <v>14806.480000000001</v>
      </c>
    </row>
    <row r="17" spans="1:16" x14ac:dyDescent="0.2">
      <c r="A17" s="13"/>
      <c r="B17" s="18" t="s">
        <v>13</v>
      </c>
      <c r="C17" s="23">
        <v>31320.639999999999</v>
      </c>
      <c r="D17" s="23">
        <v>61919.520000000004</v>
      </c>
      <c r="E17" s="23">
        <v>79820</v>
      </c>
      <c r="F17" s="23">
        <v>181499.76</v>
      </c>
      <c r="G17" s="23">
        <v>65270.400000000001</v>
      </c>
      <c r="H17" s="23">
        <v>65367.12</v>
      </c>
      <c r="I17" s="23">
        <v>76840.400000000009</v>
      </c>
      <c r="J17" s="23">
        <v>106531.36</v>
      </c>
      <c r="K17" s="23">
        <v>87852.96</v>
      </c>
      <c r="L17" s="23">
        <v>111446.40000000001</v>
      </c>
      <c r="M17" s="23">
        <v>16143.92</v>
      </c>
      <c r="N17" s="23">
        <v>80468.960000000006</v>
      </c>
      <c r="O17" s="23">
        <v>93792.400000000009</v>
      </c>
      <c r="P17" s="23">
        <v>48062.560000000005</v>
      </c>
    </row>
    <row r="18" spans="1:16" x14ac:dyDescent="0.2">
      <c r="A18" s="13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12" t="s">
        <v>49</v>
      </c>
      <c r="B19" s="17"/>
      <c r="C19" s="24">
        <v>841178</v>
      </c>
      <c r="D19" s="24">
        <v>471365</v>
      </c>
      <c r="E19" s="24">
        <v>1799544</v>
      </c>
      <c r="F19" s="24">
        <v>152515</v>
      </c>
      <c r="G19" s="24">
        <v>1476239</v>
      </c>
      <c r="H19" s="24">
        <v>3307251</v>
      </c>
      <c r="I19" s="24">
        <v>993055</v>
      </c>
      <c r="J19" s="24">
        <v>2578208</v>
      </c>
      <c r="K19" s="24">
        <v>2273291</v>
      </c>
      <c r="L19" s="24">
        <v>1469083</v>
      </c>
      <c r="M19" s="24">
        <v>1300105</v>
      </c>
      <c r="N19" s="24">
        <v>16671348</v>
      </c>
      <c r="O19" s="24">
        <v>11596399</v>
      </c>
      <c r="P19" s="24">
        <v>2839666</v>
      </c>
    </row>
    <row r="20" spans="1:16" x14ac:dyDescent="0.2">
      <c r="A20" s="13" t="s">
        <v>50</v>
      </c>
      <c r="B20" s="17"/>
      <c r="C20" s="25">
        <f t="shared" ref="C20:J20" si="0">C19/$N19</f>
        <v>5.0456507776095852E-2</v>
      </c>
      <c r="D20" s="25">
        <f t="shared" si="0"/>
        <v>2.8273958410561642E-2</v>
      </c>
      <c r="E20" s="25">
        <f t="shared" si="0"/>
        <v>0.10794232116083234</v>
      </c>
      <c r="F20" s="25">
        <f t="shared" si="0"/>
        <v>9.1483304169524861E-3</v>
      </c>
      <c r="G20" s="25">
        <f t="shared" si="0"/>
        <v>8.8549468225364858E-2</v>
      </c>
      <c r="H20" s="25">
        <f t="shared" si="0"/>
        <v>0.19837933921120235</v>
      </c>
      <c r="I20" s="25">
        <f t="shared" si="0"/>
        <v>5.9566568942115539E-2</v>
      </c>
      <c r="J20" s="25">
        <f t="shared" si="0"/>
        <v>0.15464904217703332</v>
      </c>
      <c r="K20" s="25">
        <f t="shared" ref="K20:P20" si="1">K19/$N19</f>
        <v>0.13635915943929669</v>
      </c>
      <c r="L20" s="25">
        <f t="shared" si="1"/>
        <v>8.8120228790137423E-2</v>
      </c>
      <c r="M20" s="25">
        <f t="shared" si="1"/>
        <v>7.7984395742923734E-2</v>
      </c>
      <c r="N20" s="25">
        <f t="shared" si="1"/>
        <v>1</v>
      </c>
      <c r="O20" s="25">
        <f t="shared" si="1"/>
        <v>0.69558856308440087</v>
      </c>
      <c r="P20" s="25">
        <f t="shared" si="1"/>
        <v>0.17033211711494475</v>
      </c>
    </row>
    <row r="21" spans="1:16" x14ac:dyDescent="0.2">
      <c r="A21" s="12" t="s">
        <v>48</v>
      </c>
      <c r="B21" s="17"/>
      <c r="C21" s="26">
        <f>C19*C22*12/1000000</f>
        <v>68696.167443072001</v>
      </c>
      <c r="D21" s="26">
        <f t="shared" ref="D21:P21" si="2">D19*D22*12/1000000</f>
        <v>97420.556756640028</v>
      </c>
      <c r="E21" s="26">
        <f t="shared" si="2"/>
        <v>347704.03345766407</v>
      </c>
      <c r="F21" s="26">
        <f t="shared" si="2"/>
        <v>64596.203099999999</v>
      </c>
      <c r="G21" s="26">
        <f t="shared" si="2"/>
        <v>231116.812783584</v>
      </c>
      <c r="H21" s="26">
        <f t="shared" si="2"/>
        <v>514932.31328198401</v>
      </c>
      <c r="I21" s="26">
        <f t="shared" si="2"/>
        <v>197371.15891584003</v>
      </c>
      <c r="J21" s="26">
        <f t="shared" si="2"/>
        <v>664213.125448704</v>
      </c>
      <c r="K21" s="26">
        <f t="shared" si="2"/>
        <v>585451.50665414403</v>
      </c>
      <c r="L21" s="26">
        <f t="shared" si="2"/>
        <v>344940.641389344</v>
      </c>
      <c r="M21" s="26">
        <f t="shared" si="2"/>
        <v>64716.273061439999</v>
      </c>
      <c r="N21" s="26">
        <f t="shared" si="2"/>
        <v>3183397.9017235204</v>
      </c>
      <c r="O21" s="26">
        <f t="shared" si="2"/>
        <v>2714324.3982154559</v>
      </c>
      <c r="P21" s="26">
        <f t="shared" si="2"/>
        <v>330699.32412191998</v>
      </c>
    </row>
    <row r="22" spans="1:16" x14ac:dyDescent="0.2">
      <c r="A22" s="12" t="s">
        <v>55</v>
      </c>
      <c r="B22" s="17"/>
      <c r="C22" s="27">
        <f t="shared" ref="C22:P22" si="3">AVERAGE(C8:C17)</f>
        <v>6805.5520000000006</v>
      </c>
      <c r="D22" s="27">
        <f t="shared" si="3"/>
        <v>17223.128000000004</v>
      </c>
      <c r="E22" s="27">
        <f t="shared" si="3"/>
        <v>16101.488000000001</v>
      </c>
      <c r="F22" s="27">
        <f t="shared" si="3"/>
        <v>35295</v>
      </c>
      <c r="G22" s="27">
        <f t="shared" si="3"/>
        <v>13046.488000000001</v>
      </c>
      <c r="H22" s="27">
        <f t="shared" si="3"/>
        <v>12974.832</v>
      </c>
      <c r="I22" s="27">
        <f t="shared" si="3"/>
        <v>16562.624000000003</v>
      </c>
      <c r="J22" s="27">
        <f t="shared" si="3"/>
        <v>21468.824000000001</v>
      </c>
      <c r="K22" s="27">
        <f t="shared" si="3"/>
        <v>21461.232</v>
      </c>
      <c r="L22" s="27">
        <f t="shared" si="3"/>
        <v>19566.664000000001</v>
      </c>
      <c r="M22" s="27">
        <f t="shared" si="3"/>
        <v>4148.1440000000002</v>
      </c>
      <c r="N22" s="27">
        <f t="shared" si="3"/>
        <v>15912.52</v>
      </c>
      <c r="O22" s="27">
        <f t="shared" si="3"/>
        <v>19505.511999999999</v>
      </c>
      <c r="P22" s="27">
        <f t="shared" si="3"/>
        <v>9704.76</v>
      </c>
    </row>
    <row r="23" spans="1:16" x14ac:dyDescent="0.2">
      <c r="A23" s="1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61" x14ac:dyDescent="0.2">
      <c r="A24" s="11" t="s">
        <v>29</v>
      </c>
      <c r="B24" s="16"/>
      <c r="C24" s="16"/>
      <c r="D24" s="16"/>
      <c r="E24" s="16"/>
      <c r="F24" s="16"/>
      <c r="G24" s="28" t="s">
        <v>44</v>
      </c>
      <c r="H24" s="28" t="s">
        <v>59</v>
      </c>
      <c r="I24" s="29" t="s">
        <v>60</v>
      </c>
      <c r="J24" s="29" t="s">
        <v>58</v>
      </c>
      <c r="K24" s="16"/>
      <c r="L24" s="16"/>
      <c r="M24" s="16"/>
      <c r="N24" s="16"/>
      <c r="O24" s="16"/>
      <c r="P24" s="16"/>
    </row>
    <row r="25" spans="1:16" x14ac:dyDescent="0.2">
      <c r="A25" s="10" t="s">
        <v>28</v>
      </c>
      <c r="B25" s="30">
        <v>0.1</v>
      </c>
      <c r="C25" s="16"/>
      <c r="D25" s="16" t="s">
        <v>57</v>
      </c>
      <c r="E25" s="16"/>
      <c r="F25" s="43" t="s">
        <v>45</v>
      </c>
      <c r="G25" s="31">
        <f>G29-G26-G27-G28</f>
        <v>6103477.5</v>
      </c>
      <c r="H25" s="31">
        <f>H29-H26-H27-H28</f>
        <v>10158.47919174144</v>
      </c>
      <c r="I25" s="32">
        <f>H25/O21</f>
        <v>3.7425442583134778E-3</v>
      </c>
      <c r="J25" s="33">
        <f>H25*1000000/G25</f>
        <v>1664.3756271308348</v>
      </c>
      <c r="K25" s="16"/>
      <c r="L25" s="16"/>
      <c r="M25" s="16"/>
      <c r="N25" s="16"/>
      <c r="O25" s="16"/>
      <c r="P25" s="16"/>
    </row>
    <row r="26" spans="1:16" x14ac:dyDescent="0.2">
      <c r="A26" s="10" t="s">
        <v>30</v>
      </c>
      <c r="B26" s="34">
        <v>0</v>
      </c>
      <c r="C26" s="44" t="s">
        <v>41</v>
      </c>
      <c r="D26" s="16">
        <f>B26/B25</f>
        <v>0</v>
      </c>
      <c r="E26" s="16"/>
      <c r="F26" s="24" t="s">
        <v>17</v>
      </c>
      <c r="G26" s="33">
        <f>P68</f>
        <v>1987766.2000000002</v>
      </c>
      <c r="H26" s="33">
        <f>P55</f>
        <v>3689.6938921727992</v>
      </c>
      <c r="I26" s="35">
        <f>H26/P21</f>
        <v>1.1157246547055258E-2</v>
      </c>
      <c r="J26" s="33">
        <f>H26*1000000/G26</f>
        <v>1856.2011428571423</v>
      </c>
      <c r="K26" s="16"/>
      <c r="L26" s="16"/>
      <c r="M26" s="16"/>
      <c r="N26" s="16"/>
      <c r="O26" s="16"/>
      <c r="P26" s="16"/>
    </row>
    <row r="27" spans="1:16" x14ac:dyDescent="0.2">
      <c r="A27" s="10" t="s">
        <v>31</v>
      </c>
      <c r="B27" s="34">
        <v>180</v>
      </c>
      <c r="C27" s="16" t="s">
        <v>32</v>
      </c>
      <c r="D27" s="16">
        <f>B27/B25</f>
        <v>1800</v>
      </c>
      <c r="E27" s="16"/>
      <c r="F27" s="24" t="s">
        <v>46</v>
      </c>
      <c r="G27" s="33">
        <f>C68</f>
        <v>757060.20000000007</v>
      </c>
      <c r="H27" s="33">
        <f>C55</f>
        <v>1451.9954343398399</v>
      </c>
      <c r="I27" s="35">
        <f>H27/C21</f>
        <v>2.1136483859060952E-2</v>
      </c>
      <c r="J27" s="33">
        <f>H27*1000000/G27</f>
        <v>1917.9391999999998</v>
      </c>
      <c r="K27" s="16"/>
      <c r="L27" s="36"/>
      <c r="M27" s="16"/>
      <c r="N27" s="16"/>
      <c r="O27" s="16"/>
      <c r="P27" s="16"/>
    </row>
    <row r="28" spans="1:16" x14ac:dyDescent="0.2">
      <c r="A28" s="10" t="s">
        <v>33</v>
      </c>
      <c r="B28" s="16"/>
      <c r="C28" s="16"/>
      <c r="D28" s="34">
        <v>6000</v>
      </c>
      <c r="E28" s="16"/>
      <c r="F28" s="24" t="s">
        <v>47</v>
      </c>
      <c r="G28" s="33">
        <f>M68</f>
        <v>1170094.5</v>
      </c>
      <c r="H28" s="33">
        <f>M55</f>
        <v>2258.8253088480001</v>
      </c>
      <c r="I28" s="35">
        <f>H28/M21</f>
        <v>3.4903513474942048E-2</v>
      </c>
      <c r="J28" s="33">
        <f>H28*1000000/G28</f>
        <v>1930.4639999999999</v>
      </c>
      <c r="K28" s="16"/>
      <c r="L28" s="36"/>
      <c r="M28" s="16"/>
      <c r="N28" s="16"/>
      <c r="O28" s="16"/>
      <c r="P28" s="16"/>
    </row>
    <row r="29" spans="1:16" x14ac:dyDescent="0.2">
      <c r="A29" s="10" t="s">
        <v>34</v>
      </c>
      <c r="B29" s="16"/>
      <c r="C29" s="16"/>
      <c r="D29" s="34">
        <v>9000</v>
      </c>
      <c r="E29" s="16"/>
      <c r="F29" s="24" t="s">
        <v>15</v>
      </c>
      <c r="G29" s="37">
        <f>SUM(C68:M68)</f>
        <v>10018398.4</v>
      </c>
      <c r="H29" s="37">
        <f>SUM(C55:M55)</f>
        <v>17558.99382710208</v>
      </c>
      <c r="I29" s="38">
        <f>H29/N21</f>
        <v>5.5158024127601145E-3</v>
      </c>
      <c r="J29" s="37">
        <f>H29*1000000/G29</f>
        <v>1752.6747416135977</v>
      </c>
      <c r="K29" s="16"/>
      <c r="L29" s="36"/>
      <c r="M29" s="16"/>
      <c r="N29" s="16"/>
      <c r="O29" s="16"/>
      <c r="P29" s="16"/>
    </row>
    <row r="30" spans="1:16" x14ac:dyDescent="0.2">
      <c r="A30" s="10" t="s">
        <v>35</v>
      </c>
      <c r="B30" s="35">
        <f>B27/(D29-D28)</f>
        <v>0.06</v>
      </c>
      <c r="C30" s="16"/>
      <c r="D30" s="16"/>
      <c r="E30" s="16"/>
      <c r="F30" s="16"/>
      <c r="G30" s="16"/>
      <c r="H30" s="16"/>
      <c r="I30" s="16"/>
      <c r="J30" s="16"/>
      <c r="K30" s="16"/>
      <c r="L30" s="36"/>
      <c r="M30" s="16"/>
      <c r="N30" s="16"/>
      <c r="O30" s="16"/>
      <c r="P30" s="16"/>
    </row>
    <row r="31" spans="1:16" x14ac:dyDescent="0.2">
      <c r="A31" s="10"/>
      <c r="B31" s="35"/>
      <c r="C31" s="16"/>
      <c r="D31" s="16"/>
      <c r="E31" s="16"/>
      <c r="F31" s="16"/>
      <c r="G31" s="16"/>
      <c r="H31" s="16"/>
      <c r="I31" s="16"/>
      <c r="J31" s="16"/>
      <c r="K31" s="16"/>
      <c r="L31" s="36"/>
      <c r="M31" s="16"/>
      <c r="N31" s="16"/>
      <c r="O31" s="16"/>
      <c r="P31" s="16"/>
    </row>
    <row r="32" spans="1:16" x14ac:dyDescent="0.2">
      <c r="A32" s="11" t="s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36"/>
      <c r="M32" s="16"/>
      <c r="N32" s="16"/>
      <c r="O32" s="16"/>
      <c r="P32" s="16"/>
    </row>
    <row r="33" spans="1:16" x14ac:dyDescent="0.2">
      <c r="A33" s="10"/>
      <c r="B33" s="18" t="s">
        <v>1</v>
      </c>
      <c r="C33" s="23">
        <f t="shared" ref="C33:J42" si="4">IF(C8&lt;$D$26,$B$26,IF(C8&lt;$D$27,$B$25*C8,IF(C8&lt;$D$28,$B$27,IF(C8&lt;$D$29,$B$27-(C8-$D$28)*$B$27/($D$29-$D$28),0))))*12</f>
        <v>1074.5280000000002</v>
      </c>
      <c r="D33" s="23">
        <f t="shared" si="4"/>
        <v>1571.232</v>
      </c>
      <c r="E33" s="23">
        <f t="shared" si="4"/>
        <v>1240.5120000000002</v>
      </c>
      <c r="F33" s="23">
        <f t="shared" si="4"/>
        <v>1770.9119999999998</v>
      </c>
      <c r="G33" s="23">
        <f t="shared" si="4"/>
        <v>1044.576</v>
      </c>
      <c r="H33" s="23">
        <f t="shared" si="4"/>
        <v>1068.288</v>
      </c>
      <c r="I33" s="23">
        <f t="shared" si="4"/>
        <v>1164.384</v>
      </c>
      <c r="J33" s="23">
        <f t="shared" si="4"/>
        <v>1473.8880000000001</v>
      </c>
      <c r="K33" s="23">
        <f t="shared" ref="K33:P42" si="5">IF(K8&lt;$D$26,$B$26,IF(K8&lt;$D$27,$B$25*K8,IF(K8&lt;$D$28,$B$27,IF(K8&lt;$D$29,$B$27-(K8-$D$28)*$B$27/($D$29-$D$28),0))))*12</f>
        <v>1002.144</v>
      </c>
      <c r="L33" s="23">
        <f t="shared" si="5"/>
        <v>1044.576</v>
      </c>
      <c r="M33" s="23">
        <f t="shared" si="5"/>
        <v>738.81600000000014</v>
      </c>
      <c r="N33" s="23"/>
      <c r="O33" s="23"/>
      <c r="P33" s="23">
        <f t="shared" si="5"/>
        <v>878.59199999999987</v>
      </c>
    </row>
    <row r="34" spans="1:16" x14ac:dyDescent="0.2">
      <c r="A34" s="10"/>
      <c r="B34" s="18" t="s">
        <v>2</v>
      </c>
      <c r="C34" s="23">
        <f t="shared" si="4"/>
        <v>2160</v>
      </c>
      <c r="D34" s="23">
        <f t="shared" si="4"/>
        <v>2160</v>
      </c>
      <c r="E34" s="23">
        <f t="shared" si="4"/>
        <v>2160</v>
      </c>
      <c r="F34" s="23">
        <f t="shared" si="4"/>
        <v>2160</v>
      </c>
      <c r="G34" s="23">
        <f t="shared" si="4"/>
        <v>2160</v>
      </c>
      <c r="H34" s="23">
        <f t="shared" si="4"/>
        <v>2160</v>
      </c>
      <c r="I34" s="23">
        <f t="shared" si="4"/>
        <v>2160</v>
      </c>
      <c r="J34" s="23">
        <f t="shared" si="4"/>
        <v>2160</v>
      </c>
      <c r="K34" s="23">
        <f t="shared" si="5"/>
        <v>2082.9120000000003</v>
      </c>
      <c r="L34" s="23">
        <f t="shared" si="5"/>
        <v>2160</v>
      </c>
      <c r="M34" s="23">
        <f t="shared" si="5"/>
        <v>1541.2800000000002</v>
      </c>
      <c r="N34" s="23"/>
      <c r="O34" s="23"/>
      <c r="P34" s="23">
        <f t="shared" si="5"/>
        <v>1951.8720000000001</v>
      </c>
    </row>
    <row r="35" spans="1:16" x14ac:dyDescent="0.2">
      <c r="A35" s="10"/>
      <c r="B35" s="18" t="s">
        <v>3</v>
      </c>
      <c r="C35" s="23">
        <f t="shared" si="4"/>
        <v>2160</v>
      </c>
      <c r="D35" s="23">
        <f t="shared" si="4"/>
        <v>2160</v>
      </c>
      <c r="E35" s="23">
        <f t="shared" si="4"/>
        <v>2160</v>
      </c>
      <c r="F35" s="23">
        <f t="shared" si="4"/>
        <v>1871.8848000000003</v>
      </c>
      <c r="G35" s="23">
        <f t="shared" si="4"/>
        <v>2160</v>
      </c>
      <c r="H35" s="23">
        <f t="shared" si="4"/>
        <v>2160</v>
      </c>
      <c r="I35" s="23">
        <f t="shared" si="4"/>
        <v>2160</v>
      </c>
      <c r="J35" s="23">
        <f t="shared" si="4"/>
        <v>2160</v>
      </c>
      <c r="K35" s="23">
        <f t="shared" si="5"/>
        <v>2160</v>
      </c>
      <c r="L35" s="23">
        <f t="shared" si="5"/>
        <v>2160</v>
      </c>
      <c r="M35" s="23">
        <f t="shared" si="5"/>
        <v>2134.0800000000004</v>
      </c>
      <c r="N35" s="23"/>
      <c r="O35" s="23"/>
      <c r="P35" s="23">
        <f t="shared" si="5"/>
        <v>2160</v>
      </c>
    </row>
    <row r="36" spans="1:16" x14ac:dyDescent="0.2">
      <c r="A36" s="10"/>
      <c r="B36" s="18" t="s">
        <v>5</v>
      </c>
      <c r="C36" s="23">
        <f t="shared" si="4"/>
        <v>2160</v>
      </c>
      <c r="D36" s="23">
        <f t="shared" si="4"/>
        <v>241.74720000000002</v>
      </c>
      <c r="E36" s="23">
        <f t="shared" si="4"/>
        <v>2160</v>
      </c>
      <c r="F36" s="23">
        <f t="shared" si="4"/>
        <v>0</v>
      </c>
      <c r="G36" s="23">
        <f t="shared" si="4"/>
        <v>2160</v>
      </c>
      <c r="H36" s="23">
        <f t="shared" si="4"/>
        <v>2160</v>
      </c>
      <c r="I36" s="23">
        <f t="shared" si="4"/>
        <v>2160</v>
      </c>
      <c r="J36" s="23">
        <f t="shared" si="4"/>
        <v>2160</v>
      </c>
      <c r="K36" s="23">
        <f t="shared" si="5"/>
        <v>1846.4255999999996</v>
      </c>
      <c r="L36" s="23">
        <f t="shared" si="5"/>
        <v>2160</v>
      </c>
      <c r="M36" s="23">
        <f t="shared" si="5"/>
        <v>2160</v>
      </c>
      <c r="N36" s="23"/>
      <c r="O36" s="23"/>
      <c r="P36" s="23">
        <f t="shared" si="5"/>
        <v>2160</v>
      </c>
    </row>
    <row r="37" spans="1:16" x14ac:dyDescent="0.2">
      <c r="A37" s="10"/>
      <c r="B37" s="18" t="s">
        <v>6</v>
      </c>
      <c r="C37" s="23">
        <f t="shared" si="4"/>
        <v>2160</v>
      </c>
      <c r="D37" s="23">
        <f t="shared" si="4"/>
        <v>0</v>
      </c>
      <c r="E37" s="23">
        <f t="shared" si="4"/>
        <v>1712.3903999999998</v>
      </c>
      <c r="F37" s="23">
        <f t="shared" si="4"/>
        <v>0</v>
      </c>
      <c r="G37" s="23">
        <f t="shared" si="4"/>
        <v>2160</v>
      </c>
      <c r="H37" s="23">
        <f t="shared" si="4"/>
        <v>2160</v>
      </c>
      <c r="I37" s="23">
        <f t="shared" si="4"/>
        <v>1449.5616</v>
      </c>
      <c r="J37" s="23">
        <f t="shared" si="4"/>
        <v>1030.2336</v>
      </c>
      <c r="K37" s="23">
        <f t="shared" si="5"/>
        <v>0</v>
      </c>
      <c r="L37" s="23">
        <f t="shared" si="5"/>
        <v>2160</v>
      </c>
      <c r="M37" s="23">
        <f t="shared" si="5"/>
        <v>2160</v>
      </c>
      <c r="N37" s="23"/>
      <c r="O37" s="23"/>
      <c r="P37" s="23">
        <f t="shared" si="5"/>
        <v>2160</v>
      </c>
    </row>
    <row r="38" spans="1:16" x14ac:dyDescent="0.2">
      <c r="A38" s="10"/>
      <c r="B38" s="18" t="s">
        <v>8</v>
      </c>
      <c r="C38" s="23">
        <f t="shared" si="4"/>
        <v>2160</v>
      </c>
      <c r="D38" s="23">
        <f t="shared" si="4"/>
        <v>0</v>
      </c>
      <c r="E38" s="23">
        <f t="shared" si="4"/>
        <v>255.22559999999964</v>
      </c>
      <c r="F38" s="23">
        <f t="shared" si="4"/>
        <v>0</v>
      </c>
      <c r="G38" s="23">
        <f t="shared" si="4"/>
        <v>1273.5936000000002</v>
      </c>
      <c r="H38" s="23">
        <f t="shared" si="4"/>
        <v>1588.0895999999993</v>
      </c>
      <c r="I38" s="23">
        <f t="shared" si="4"/>
        <v>0</v>
      </c>
      <c r="J38" s="23">
        <f t="shared" si="4"/>
        <v>0</v>
      </c>
      <c r="K38" s="23">
        <f t="shared" si="5"/>
        <v>0</v>
      </c>
      <c r="L38" s="23">
        <f t="shared" si="5"/>
        <v>592.93439999999975</v>
      </c>
      <c r="M38" s="23">
        <f t="shared" si="5"/>
        <v>2160</v>
      </c>
      <c r="N38" s="23"/>
      <c r="O38" s="23"/>
      <c r="P38" s="23">
        <f t="shared" si="5"/>
        <v>2160</v>
      </c>
    </row>
    <row r="39" spans="1:16" x14ac:dyDescent="0.2">
      <c r="A39" s="10"/>
      <c r="B39" s="18" t="s">
        <v>9</v>
      </c>
      <c r="C39" s="23">
        <f t="shared" si="4"/>
        <v>2160</v>
      </c>
      <c r="D39" s="23">
        <f t="shared" si="4"/>
        <v>0</v>
      </c>
      <c r="E39" s="23">
        <f t="shared" si="4"/>
        <v>0</v>
      </c>
      <c r="F39" s="23">
        <f t="shared" si="4"/>
        <v>0</v>
      </c>
      <c r="G39" s="23">
        <f t="shared" si="4"/>
        <v>0</v>
      </c>
      <c r="H39" s="23">
        <f t="shared" si="4"/>
        <v>97.228799999999183</v>
      </c>
      <c r="I39" s="23">
        <f t="shared" si="4"/>
        <v>0</v>
      </c>
      <c r="J39" s="23">
        <f t="shared" si="4"/>
        <v>0</v>
      </c>
      <c r="K39" s="23">
        <f t="shared" si="5"/>
        <v>0</v>
      </c>
      <c r="L39" s="23">
        <f t="shared" si="5"/>
        <v>0</v>
      </c>
      <c r="M39" s="23">
        <f t="shared" si="5"/>
        <v>2160</v>
      </c>
      <c r="N39" s="23"/>
      <c r="O39" s="23"/>
      <c r="P39" s="23">
        <f t="shared" si="5"/>
        <v>1522.944</v>
      </c>
    </row>
    <row r="40" spans="1:16" x14ac:dyDescent="0.2">
      <c r="A40" s="10"/>
      <c r="B40" s="18" t="s">
        <v>10</v>
      </c>
      <c r="C40" s="23">
        <f t="shared" si="4"/>
        <v>2160</v>
      </c>
      <c r="D40" s="23">
        <f t="shared" si="4"/>
        <v>0</v>
      </c>
      <c r="E40" s="23">
        <f t="shared" si="4"/>
        <v>0</v>
      </c>
      <c r="F40" s="23">
        <f t="shared" si="4"/>
        <v>0</v>
      </c>
      <c r="G40" s="23">
        <f t="shared" si="4"/>
        <v>0</v>
      </c>
      <c r="H40" s="23">
        <f t="shared" si="4"/>
        <v>0</v>
      </c>
      <c r="I40" s="23">
        <f t="shared" si="4"/>
        <v>0</v>
      </c>
      <c r="J40" s="23">
        <f t="shared" si="4"/>
        <v>0</v>
      </c>
      <c r="K40" s="23">
        <f t="shared" si="5"/>
        <v>0</v>
      </c>
      <c r="L40" s="23">
        <f t="shared" si="5"/>
        <v>0</v>
      </c>
      <c r="M40" s="23">
        <f t="shared" si="5"/>
        <v>2160</v>
      </c>
      <c r="N40" s="23"/>
      <c r="O40" s="23"/>
      <c r="P40" s="23">
        <f t="shared" si="5"/>
        <v>0</v>
      </c>
    </row>
    <row r="41" spans="1:16" x14ac:dyDescent="0.2">
      <c r="A41" s="10"/>
      <c r="B41" s="18" t="s">
        <v>11</v>
      </c>
      <c r="C41" s="23">
        <f t="shared" si="4"/>
        <v>1066.9248000000002</v>
      </c>
      <c r="D41" s="23">
        <f t="shared" si="4"/>
        <v>0</v>
      </c>
      <c r="E41" s="23">
        <f t="shared" si="4"/>
        <v>0</v>
      </c>
      <c r="F41" s="23">
        <f t="shared" si="4"/>
        <v>0</v>
      </c>
      <c r="G41" s="23">
        <f t="shared" si="4"/>
        <v>0</v>
      </c>
      <c r="H41" s="23">
        <f t="shared" si="4"/>
        <v>0</v>
      </c>
      <c r="I41" s="23">
        <f t="shared" si="4"/>
        <v>0</v>
      </c>
      <c r="J41" s="23">
        <f t="shared" si="4"/>
        <v>0</v>
      </c>
      <c r="K41" s="23">
        <f t="shared" si="5"/>
        <v>0</v>
      </c>
      <c r="L41" s="23">
        <f t="shared" si="5"/>
        <v>0</v>
      </c>
      <c r="M41" s="23">
        <f t="shared" si="5"/>
        <v>2160</v>
      </c>
      <c r="N41" s="23"/>
      <c r="O41" s="23"/>
      <c r="P41" s="23">
        <f t="shared" si="5"/>
        <v>0</v>
      </c>
    </row>
    <row r="42" spans="1:16" x14ac:dyDescent="0.2">
      <c r="A42" s="10"/>
      <c r="B42" s="18" t="s">
        <v>13</v>
      </c>
      <c r="C42" s="23">
        <f t="shared" si="4"/>
        <v>0</v>
      </c>
      <c r="D42" s="23">
        <f t="shared" si="4"/>
        <v>0</v>
      </c>
      <c r="E42" s="23">
        <f t="shared" si="4"/>
        <v>0</v>
      </c>
      <c r="F42" s="23">
        <f t="shared" si="4"/>
        <v>0</v>
      </c>
      <c r="G42" s="23">
        <f t="shared" si="4"/>
        <v>0</v>
      </c>
      <c r="H42" s="23">
        <f t="shared" si="4"/>
        <v>0</v>
      </c>
      <c r="I42" s="23">
        <f t="shared" si="4"/>
        <v>0</v>
      </c>
      <c r="J42" s="23">
        <f t="shared" si="4"/>
        <v>0</v>
      </c>
      <c r="K42" s="23">
        <f t="shared" si="5"/>
        <v>0</v>
      </c>
      <c r="L42" s="23">
        <f t="shared" si="5"/>
        <v>0</v>
      </c>
      <c r="M42" s="23">
        <f t="shared" si="5"/>
        <v>0</v>
      </c>
      <c r="N42" s="23"/>
      <c r="O42" s="23"/>
      <c r="P42" s="23">
        <f t="shared" si="5"/>
        <v>0</v>
      </c>
    </row>
    <row r="43" spans="1:16" x14ac:dyDescent="0.2">
      <c r="A43" s="10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11" t="s">
        <v>26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0"/>
      <c r="B45" s="18" t="s">
        <v>1</v>
      </c>
      <c r="C45" s="36">
        <f>C33*(C$19/10)/1000000</f>
        <v>90.386931398400023</v>
      </c>
      <c r="D45" s="36">
        <f>D33*(D$19/10)/1000000</f>
        <v>74.062377167999998</v>
      </c>
      <c r="E45" s="36">
        <f>E33*(E$19/10)/1000000</f>
        <v>223.23559265280002</v>
      </c>
      <c r="F45" s="36">
        <f>F33*(F$19/10)/1000000</f>
        <v>27.009064367999997</v>
      </c>
      <c r="G45" s="36">
        <f>G33*(G$19/10)/1000000</f>
        <v>154.2043829664</v>
      </c>
      <c r="H45" s="36">
        <f>H33*(H$19/10)/1000000</f>
        <v>353.30965562879999</v>
      </c>
      <c r="I45" s="36">
        <f>I33*(I$19/10)/1000000</f>
        <v>115.62973531200001</v>
      </c>
      <c r="J45" s="36">
        <f>J33*(J$19/10)/1000000</f>
        <v>379.99898327040006</v>
      </c>
      <c r="K45" s="36">
        <f>K33*(K$19/10)/1000000</f>
        <v>227.8164935904</v>
      </c>
      <c r="L45" s="36">
        <f>L33*(L$19/10)/1000000</f>
        <v>153.45688438079998</v>
      </c>
      <c r="M45" s="36">
        <f>M33*(M$19/10)/1000000</f>
        <v>96.05383756800002</v>
      </c>
      <c r="N45" s="36"/>
      <c r="O45" s="36"/>
      <c r="P45" s="36">
        <f>P33*(P$19/10)/1000000</f>
        <v>249.49078302719997</v>
      </c>
    </row>
    <row r="46" spans="1:16" x14ac:dyDescent="0.2">
      <c r="A46" s="10"/>
      <c r="B46" s="18" t="s">
        <v>2</v>
      </c>
      <c r="C46" s="36">
        <f>C34*(C$19/10)/1000000</f>
        <v>181.69444799999999</v>
      </c>
      <c r="D46" s="36">
        <f>D34*(D$19/10)/1000000</f>
        <v>101.81484</v>
      </c>
      <c r="E46" s="36">
        <f>E34*(E$19/10)/1000000</f>
        <v>388.701504</v>
      </c>
      <c r="F46" s="36">
        <f>F34*(F$19/10)/1000000</f>
        <v>32.943240000000003</v>
      </c>
      <c r="G46" s="36">
        <f>G34*(G$19/10)/1000000</f>
        <v>318.86762399999998</v>
      </c>
      <c r="H46" s="36">
        <f>H34*(H$19/10)/1000000</f>
        <v>714.36621600000001</v>
      </c>
      <c r="I46" s="36">
        <f>I34*(I$19/10)/1000000</f>
        <v>214.49987999999999</v>
      </c>
      <c r="J46" s="36">
        <f>J34*(J$19/10)/1000000</f>
        <v>556.89292799999998</v>
      </c>
      <c r="K46" s="36">
        <f>K34*(K$19/10)/1000000</f>
        <v>473.50651033920008</v>
      </c>
      <c r="L46" s="36">
        <f>L34*(L$19/10)/1000000</f>
        <v>317.32192800000001</v>
      </c>
      <c r="M46" s="36">
        <f>M34*(M$19/10)/1000000</f>
        <v>200.38258344000002</v>
      </c>
      <c r="N46" s="36"/>
      <c r="O46" s="36"/>
      <c r="P46" s="36">
        <f>P34*(P$19/10)/1000000</f>
        <v>554.2664554751999</v>
      </c>
    </row>
    <row r="47" spans="1:16" x14ac:dyDescent="0.2">
      <c r="A47" s="10"/>
      <c r="B47" s="18" t="s">
        <v>3</v>
      </c>
      <c r="C47" s="36">
        <f>C35*(C$19/10)/1000000</f>
        <v>181.69444799999999</v>
      </c>
      <c r="D47" s="36">
        <f>D35*(D$19/10)/1000000</f>
        <v>101.81484</v>
      </c>
      <c r="E47" s="36">
        <f>E35*(E$19/10)/1000000</f>
        <v>388.701504</v>
      </c>
      <c r="F47" s="36">
        <f>F35*(F$19/10)/1000000</f>
        <v>28.549051027200004</v>
      </c>
      <c r="G47" s="36">
        <f>G35*(G$19/10)/1000000</f>
        <v>318.86762399999998</v>
      </c>
      <c r="H47" s="36">
        <f>H35*(H$19/10)/1000000</f>
        <v>714.36621600000001</v>
      </c>
      <c r="I47" s="36">
        <f>I35*(I$19/10)/1000000</f>
        <v>214.49987999999999</v>
      </c>
      <c r="J47" s="36">
        <f>J35*(J$19/10)/1000000</f>
        <v>556.89292799999998</v>
      </c>
      <c r="K47" s="36">
        <f>K35*(K$19/10)/1000000</f>
        <v>491.03085599999997</v>
      </c>
      <c r="L47" s="36">
        <f>L35*(L$19/10)/1000000</f>
        <v>317.32192800000001</v>
      </c>
      <c r="M47" s="36">
        <f>M35*(M$19/10)/1000000</f>
        <v>277.45280784000005</v>
      </c>
      <c r="N47" s="36"/>
      <c r="O47" s="36"/>
      <c r="P47" s="36">
        <f>P35*(P$19/10)/1000000</f>
        <v>613.36785599999996</v>
      </c>
    </row>
    <row r="48" spans="1:16" x14ac:dyDescent="0.2">
      <c r="A48" s="10"/>
      <c r="B48" s="18" t="s">
        <v>5</v>
      </c>
      <c r="C48" s="36">
        <f>C36*(C$19/10)/1000000</f>
        <v>181.69444799999999</v>
      </c>
      <c r="D48" s="36">
        <f>D36*(D$19/10)/1000000</f>
        <v>11.395116892800001</v>
      </c>
      <c r="E48" s="36">
        <f>E36*(E$19/10)/1000000</f>
        <v>388.701504</v>
      </c>
      <c r="F48" s="36">
        <f>F36*(F$19/10)/1000000</f>
        <v>0</v>
      </c>
      <c r="G48" s="36">
        <f>G36*(G$19/10)/1000000</f>
        <v>318.86762399999998</v>
      </c>
      <c r="H48" s="36">
        <f>H36*(H$19/10)/1000000</f>
        <v>714.36621600000001</v>
      </c>
      <c r="I48" s="36">
        <f>I36*(I$19/10)/1000000</f>
        <v>214.49987999999999</v>
      </c>
      <c r="J48" s="36">
        <f>J36*(J$19/10)/1000000</f>
        <v>556.89292799999998</v>
      </c>
      <c r="K48" s="36">
        <f>K36*(K$19/10)/1000000</f>
        <v>419.74626986495991</v>
      </c>
      <c r="L48" s="36">
        <f>L36*(L$19/10)/1000000</f>
        <v>317.32192800000001</v>
      </c>
      <c r="M48" s="36">
        <f>M36*(M$19/10)/1000000</f>
        <v>280.82267999999999</v>
      </c>
      <c r="N48" s="36"/>
      <c r="O48" s="36"/>
      <c r="P48" s="36">
        <f>P36*(P$19/10)/1000000</f>
        <v>613.36785599999996</v>
      </c>
    </row>
    <row r="49" spans="1:16" x14ac:dyDescent="0.2">
      <c r="A49" s="10"/>
      <c r="B49" s="18" t="s">
        <v>6</v>
      </c>
      <c r="C49" s="36">
        <f>C37*(C$19/10)/1000000</f>
        <v>181.69444799999999</v>
      </c>
      <c r="D49" s="36">
        <f>D37*(D$19/10)/1000000</f>
        <v>0</v>
      </c>
      <c r="E49" s="36">
        <f>E37*(E$19/10)/1000000</f>
        <v>308.15218699775994</v>
      </c>
      <c r="F49" s="36">
        <f>F37*(F$19/10)/1000000</f>
        <v>0</v>
      </c>
      <c r="G49" s="36">
        <f>G37*(G$19/10)/1000000</f>
        <v>318.86762399999998</v>
      </c>
      <c r="H49" s="36">
        <f>H37*(H$19/10)/1000000</f>
        <v>714.36621600000001</v>
      </c>
      <c r="I49" s="36">
        <f>I37*(I$19/10)/1000000</f>
        <v>143.94943946879999</v>
      </c>
      <c r="J49" s="36">
        <f>J37*(J$19/10)/1000000</f>
        <v>265.61565093887998</v>
      </c>
      <c r="K49" s="36">
        <f>K37*(K$19/10)/1000000</f>
        <v>0</v>
      </c>
      <c r="L49" s="36">
        <f>L37*(L$19/10)/1000000</f>
        <v>317.32192800000001</v>
      </c>
      <c r="M49" s="36">
        <f>M37*(M$19/10)/1000000</f>
        <v>280.82267999999999</v>
      </c>
      <c r="N49" s="36"/>
      <c r="O49" s="36"/>
      <c r="P49" s="36">
        <f>P37*(P$19/10)/1000000</f>
        <v>613.36785599999996</v>
      </c>
    </row>
    <row r="50" spans="1:16" x14ac:dyDescent="0.2">
      <c r="A50" s="10"/>
      <c r="B50" s="18" t="s">
        <v>8</v>
      </c>
      <c r="C50" s="36">
        <f>C38*(C$19/10)/1000000</f>
        <v>181.69444799999999</v>
      </c>
      <c r="D50" s="36">
        <f>D38*(D$19/10)/1000000</f>
        <v>0</v>
      </c>
      <c r="E50" s="36">
        <f>E38*(E$19/10)/1000000</f>
        <v>45.928969712639933</v>
      </c>
      <c r="F50" s="36">
        <f>F38*(F$19/10)/1000000</f>
        <v>0</v>
      </c>
      <c r="G50" s="36">
        <f>G38*(G$19/10)/1000000</f>
        <v>188.01285424704</v>
      </c>
      <c r="H50" s="36">
        <f>H38*(H$19/10)/1000000</f>
        <v>525.22109176895981</v>
      </c>
      <c r="I50" s="36">
        <f>I38*(I$19/10)/1000000</f>
        <v>0</v>
      </c>
      <c r="J50" s="36">
        <f>J38*(J$19/10)/1000000</f>
        <v>0</v>
      </c>
      <c r="K50" s="36">
        <f>K38*(K$19/10)/1000000</f>
        <v>0</v>
      </c>
      <c r="L50" s="36">
        <f>L38*(L$19/10)/1000000</f>
        <v>87.106984715519957</v>
      </c>
      <c r="M50" s="36">
        <f>M38*(M$19/10)/1000000</f>
        <v>280.82267999999999</v>
      </c>
      <c r="N50" s="36"/>
      <c r="O50" s="36"/>
      <c r="P50" s="36">
        <f>P38*(P$19/10)/1000000</f>
        <v>613.36785599999996</v>
      </c>
    </row>
    <row r="51" spans="1:16" x14ac:dyDescent="0.2">
      <c r="A51" s="10"/>
      <c r="B51" s="18" t="s">
        <v>9</v>
      </c>
      <c r="C51" s="36">
        <f>C39*(C$19/10)/1000000</f>
        <v>181.69444799999999</v>
      </c>
      <c r="D51" s="36">
        <f>D39*(D$19/10)/1000000</f>
        <v>0</v>
      </c>
      <c r="E51" s="36">
        <f>E39*(E$19/10)/1000000</f>
        <v>0</v>
      </c>
      <c r="F51" s="36">
        <f>F39*(F$19/10)/1000000</f>
        <v>0</v>
      </c>
      <c r="G51" s="36">
        <f>G39*(G$19/10)/1000000</f>
        <v>0</v>
      </c>
      <c r="H51" s="36">
        <f>H39*(H$19/10)/1000000</f>
        <v>32.156004602879726</v>
      </c>
      <c r="I51" s="36">
        <f>I39*(I$19/10)/1000000</f>
        <v>0</v>
      </c>
      <c r="J51" s="36">
        <f>J39*(J$19/10)/1000000</f>
        <v>0</v>
      </c>
      <c r="K51" s="36">
        <f>K39*(K$19/10)/1000000</f>
        <v>0</v>
      </c>
      <c r="L51" s="36">
        <f>L39*(L$19/10)/1000000</f>
        <v>0</v>
      </c>
      <c r="M51" s="36">
        <f>M39*(M$19/10)/1000000</f>
        <v>280.82267999999999</v>
      </c>
      <c r="N51" s="36"/>
      <c r="O51" s="36"/>
      <c r="P51" s="36">
        <f>P39*(P$19/10)/1000000</f>
        <v>432.46522967039994</v>
      </c>
    </row>
    <row r="52" spans="1:16" x14ac:dyDescent="0.2">
      <c r="A52" s="10"/>
      <c r="B52" s="18" t="s">
        <v>10</v>
      </c>
      <c r="C52" s="36">
        <f>C40*(C$19/10)/1000000</f>
        <v>181.69444799999999</v>
      </c>
      <c r="D52" s="36">
        <f>D40*(D$19/10)/1000000</f>
        <v>0</v>
      </c>
      <c r="E52" s="36">
        <f>E40*(E$19/10)/1000000</f>
        <v>0</v>
      </c>
      <c r="F52" s="36">
        <f>F40*(F$19/10)/1000000</f>
        <v>0</v>
      </c>
      <c r="G52" s="36">
        <f>G40*(G$19/10)/1000000</f>
        <v>0</v>
      </c>
      <c r="H52" s="36">
        <f>H40*(H$19/10)/1000000</f>
        <v>0</v>
      </c>
      <c r="I52" s="36">
        <f>I40*(I$19/10)/1000000</f>
        <v>0</v>
      </c>
      <c r="J52" s="36">
        <f>J40*(J$19/10)/1000000</f>
        <v>0</v>
      </c>
      <c r="K52" s="36">
        <f>K40*(K$19/10)/1000000</f>
        <v>0</v>
      </c>
      <c r="L52" s="36">
        <f>L40*(L$19/10)/1000000</f>
        <v>0</v>
      </c>
      <c r="M52" s="36">
        <f>M40*(M$19/10)/1000000</f>
        <v>280.82267999999999</v>
      </c>
      <c r="N52" s="36"/>
      <c r="O52" s="36"/>
      <c r="P52" s="36">
        <f>P40*(P$19/10)/1000000</f>
        <v>0</v>
      </c>
    </row>
    <row r="53" spans="1:16" x14ac:dyDescent="0.2">
      <c r="A53" s="10"/>
      <c r="B53" s="18" t="s">
        <v>11</v>
      </c>
      <c r="C53" s="36">
        <f>C41*(C$19/10)/1000000</f>
        <v>89.747366941440021</v>
      </c>
      <c r="D53" s="36">
        <f>D41*(D$19/10)/1000000</f>
        <v>0</v>
      </c>
      <c r="E53" s="36">
        <f>E41*(E$19/10)/1000000</f>
        <v>0</v>
      </c>
      <c r="F53" s="36">
        <f>F41*(F$19/10)/1000000</f>
        <v>0</v>
      </c>
      <c r="G53" s="36">
        <f>G41*(G$19/10)/1000000</f>
        <v>0</v>
      </c>
      <c r="H53" s="36">
        <f>H41*(H$19/10)/1000000</f>
        <v>0</v>
      </c>
      <c r="I53" s="36">
        <f>I41*(I$19/10)/1000000</f>
        <v>0</v>
      </c>
      <c r="J53" s="36">
        <f>J41*(J$19/10)/1000000</f>
        <v>0</v>
      </c>
      <c r="K53" s="36">
        <f>K41*(K$19/10)/1000000</f>
        <v>0</v>
      </c>
      <c r="L53" s="36">
        <f>L41*(L$19/10)/1000000</f>
        <v>0</v>
      </c>
      <c r="M53" s="36">
        <f>M41*(M$19/10)/1000000</f>
        <v>280.82267999999999</v>
      </c>
      <c r="N53" s="36"/>
      <c r="O53" s="36"/>
      <c r="P53" s="36">
        <f>P41*(P$19/10)/1000000</f>
        <v>0</v>
      </c>
    </row>
    <row r="54" spans="1:16" x14ac:dyDescent="0.2">
      <c r="A54" s="10"/>
      <c r="B54" s="18" t="s">
        <v>13</v>
      </c>
      <c r="C54" s="36">
        <f>C42*(C$19/10)/1000000</f>
        <v>0</v>
      </c>
      <c r="D54" s="36">
        <f>D42*(D$19/10)/1000000</f>
        <v>0</v>
      </c>
      <c r="E54" s="36">
        <f>E42*(E$19/10)/1000000</f>
        <v>0</v>
      </c>
      <c r="F54" s="36">
        <f>F42*(F$19/10)/1000000</f>
        <v>0</v>
      </c>
      <c r="G54" s="36">
        <f>G42*(G$19/10)/1000000</f>
        <v>0</v>
      </c>
      <c r="H54" s="36">
        <f>H42*(H$19/10)/1000000</f>
        <v>0</v>
      </c>
      <c r="I54" s="36">
        <f>I42*(I$19/10)/1000000</f>
        <v>0</v>
      </c>
      <c r="J54" s="36">
        <f>J42*(J$19/10)/1000000</f>
        <v>0</v>
      </c>
      <c r="K54" s="36">
        <f>K42*(K$19/10)/1000000</f>
        <v>0</v>
      </c>
      <c r="L54" s="36">
        <f>L42*(L$19/10)/1000000</f>
        <v>0</v>
      </c>
      <c r="M54" s="36">
        <f>M42*(M$19/10)/1000000</f>
        <v>0</v>
      </c>
      <c r="N54" s="36"/>
      <c r="O54" s="36"/>
      <c r="P54" s="36">
        <f>P42*(P$19/10)/1000000</f>
        <v>0</v>
      </c>
    </row>
    <row r="55" spans="1:16" x14ac:dyDescent="0.2">
      <c r="A55" s="11" t="s">
        <v>27</v>
      </c>
      <c r="B55" s="24"/>
      <c r="C55" s="39">
        <f>SUM(C45:C54)</f>
        <v>1451.9954343398399</v>
      </c>
      <c r="D55" s="39">
        <f t="shared" ref="D55:P55" si="6">SUM(D45:D54)</f>
        <v>289.08717406080001</v>
      </c>
      <c r="E55" s="39">
        <f t="shared" si="6"/>
        <v>1743.4212613632001</v>
      </c>
      <c r="F55" s="39">
        <f t="shared" si="6"/>
        <v>88.501355395200008</v>
      </c>
      <c r="G55" s="39">
        <f t="shared" si="6"/>
        <v>1617.6877332134397</v>
      </c>
      <c r="H55" s="39">
        <f t="shared" si="6"/>
        <v>3768.1516160006395</v>
      </c>
      <c r="I55" s="39">
        <f t="shared" si="6"/>
        <v>903.07881478080003</v>
      </c>
      <c r="J55" s="39">
        <f t="shared" si="6"/>
        <v>2316.2934182092804</v>
      </c>
      <c r="K55" s="39">
        <f t="shared" si="6"/>
        <v>1612.10012979456</v>
      </c>
      <c r="L55" s="39">
        <f t="shared" si="6"/>
        <v>1509.8515810963202</v>
      </c>
      <c r="M55" s="39">
        <f t="shared" si="6"/>
        <v>2258.8253088480001</v>
      </c>
      <c r="N55" s="39">
        <f>SUM(C55:M55)</f>
        <v>17558.99382710208</v>
      </c>
      <c r="O55" s="39">
        <f>N55-P55-C55-M55</f>
        <v>10158.47919174144</v>
      </c>
      <c r="P55" s="39">
        <f t="shared" si="6"/>
        <v>3689.6938921727992</v>
      </c>
    </row>
    <row r="56" spans="1:16" x14ac:dyDescent="0.2">
      <c r="A56" s="10" t="s">
        <v>36</v>
      </c>
      <c r="B56" s="16"/>
      <c r="C56" s="35">
        <f>C55/(C19*C22*12/1000000)</f>
        <v>2.1136483859060952E-2</v>
      </c>
      <c r="D56" s="35">
        <f>D55/(D19*D22*12/1000000)</f>
        <v>2.9674145137863453E-3</v>
      </c>
      <c r="E56" s="35">
        <f>E55/(E19*E22*12/1000000)</f>
        <v>5.0140955916620862E-3</v>
      </c>
      <c r="F56" s="35">
        <f>F55/(F19*F22*12/1000000)</f>
        <v>1.3700705482362942E-3</v>
      </c>
      <c r="G56" s="35">
        <f>G55/(G19*G22*12/1000000)</f>
        <v>6.9994377030814722E-3</v>
      </c>
      <c r="H56" s="35">
        <f>H55/(H19*H22*12/1000000)</f>
        <v>7.3177610315108502E-3</v>
      </c>
      <c r="I56" s="35">
        <f>I55/(I19*I22*12/1000000)</f>
        <v>4.5755358571202241E-3</v>
      </c>
      <c r="J56" s="35">
        <f>J55/(J19*J22*12/1000000)</f>
        <v>3.4872743844749023E-3</v>
      </c>
      <c r="K56" s="35">
        <f>K55/(K19*K22*12/1000000)</f>
        <v>2.7536014707822921E-3</v>
      </c>
      <c r="L56" s="35">
        <f>L55/(L19*L22*12/1000000)</f>
        <v>4.3771344977355364E-3</v>
      </c>
      <c r="M56" s="35">
        <f>M55/(M19*M22*12/1000000)</f>
        <v>3.4903513474942048E-2</v>
      </c>
      <c r="N56" s="35">
        <f>N55/(N19*N22*12/1000000)</f>
        <v>5.5158024127601145E-3</v>
      </c>
      <c r="O56" s="35">
        <f>O55/(O19*O22*12/1000000)</f>
        <v>3.7425442583134778E-3</v>
      </c>
      <c r="P56" s="35">
        <f>P55/(P19*P22*12/1000000)</f>
        <v>1.1157246547055258E-2</v>
      </c>
    </row>
    <row r="57" spans="1:16" x14ac:dyDescent="0.2">
      <c r="A57" s="10"/>
      <c r="B57" s="1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x14ac:dyDescent="0.2">
      <c r="A58" s="10"/>
      <c r="B58" s="18" t="s">
        <v>1</v>
      </c>
      <c r="C58" s="23">
        <f>IF(C45&gt;0,C$19/10,0)</f>
        <v>84117.8</v>
      </c>
      <c r="D58" s="23">
        <f t="shared" ref="D58:P58" si="7">IF(D45&gt;0,D$19/10,0)</f>
        <v>47136.5</v>
      </c>
      <c r="E58" s="23">
        <f t="shared" si="7"/>
        <v>179954.4</v>
      </c>
      <c r="F58" s="23">
        <f t="shared" si="7"/>
        <v>15251.5</v>
      </c>
      <c r="G58" s="23">
        <f t="shared" si="7"/>
        <v>147623.9</v>
      </c>
      <c r="H58" s="23">
        <f t="shared" si="7"/>
        <v>330725.09999999998</v>
      </c>
      <c r="I58" s="23">
        <f t="shared" si="7"/>
        <v>99305.5</v>
      </c>
      <c r="J58" s="23">
        <f t="shared" si="7"/>
        <v>257820.79999999999</v>
      </c>
      <c r="K58" s="23">
        <f t="shared" si="7"/>
        <v>227329.1</v>
      </c>
      <c r="L58" s="23">
        <f t="shared" si="7"/>
        <v>146908.29999999999</v>
      </c>
      <c r="M58" s="23">
        <f t="shared" si="7"/>
        <v>130010.5</v>
      </c>
      <c r="N58" s="23"/>
      <c r="O58" s="23"/>
      <c r="P58" s="23">
        <f t="shared" si="7"/>
        <v>283966.59999999998</v>
      </c>
    </row>
    <row r="59" spans="1:16" x14ac:dyDescent="0.2">
      <c r="A59" s="10"/>
      <c r="B59" s="18" t="s">
        <v>2</v>
      </c>
      <c r="C59" s="23">
        <f t="shared" ref="C59:P59" si="8">IF(C46&gt;0,C$19/10,0)</f>
        <v>84117.8</v>
      </c>
      <c r="D59" s="23">
        <f t="shared" si="8"/>
        <v>47136.5</v>
      </c>
      <c r="E59" s="23">
        <f t="shared" si="8"/>
        <v>179954.4</v>
      </c>
      <c r="F59" s="23">
        <f t="shared" si="8"/>
        <v>15251.5</v>
      </c>
      <c r="G59" s="23">
        <f t="shared" si="8"/>
        <v>147623.9</v>
      </c>
      <c r="H59" s="23">
        <f t="shared" si="8"/>
        <v>330725.09999999998</v>
      </c>
      <c r="I59" s="23">
        <f t="shared" si="8"/>
        <v>99305.5</v>
      </c>
      <c r="J59" s="23">
        <f t="shared" si="8"/>
        <v>257820.79999999999</v>
      </c>
      <c r="K59" s="23">
        <f t="shared" si="8"/>
        <v>227329.1</v>
      </c>
      <c r="L59" s="23">
        <f t="shared" si="8"/>
        <v>146908.29999999999</v>
      </c>
      <c r="M59" s="23">
        <f t="shared" si="8"/>
        <v>130010.5</v>
      </c>
      <c r="N59" s="23"/>
      <c r="O59" s="23"/>
      <c r="P59" s="23">
        <f t="shared" si="8"/>
        <v>283966.59999999998</v>
      </c>
    </row>
    <row r="60" spans="1:16" x14ac:dyDescent="0.2">
      <c r="A60" s="10"/>
      <c r="B60" s="18" t="s">
        <v>3</v>
      </c>
      <c r="C60" s="23">
        <f t="shared" ref="C60:P60" si="9">IF(C47&gt;0,C$19/10,0)</f>
        <v>84117.8</v>
      </c>
      <c r="D60" s="23">
        <f t="shared" si="9"/>
        <v>47136.5</v>
      </c>
      <c r="E60" s="23">
        <f t="shared" si="9"/>
        <v>179954.4</v>
      </c>
      <c r="F60" s="23">
        <f t="shared" si="9"/>
        <v>15251.5</v>
      </c>
      <c r="G60" s="23">
        <f t="shared" si="9"/>
        <v>147623.9</v>
      </c>
      <c r="H60" s="23">
        <f t="shared" si="9"/>
        <v>330725.09999999998</v>
      </c>
      <c r="I60" s="23">
        <f t="shared" si="9"/>
        <v>99305.5</v>
      </c>
      <c r="J60" s="23">
        <f t="shared" si="9"/>
        <v>257820.79999999999</v>
      </c>
      <c r="K60" s="23">
        <f t="shared" si="9"/>
        <v>227329.1</v>
      </c>
      <c r="L60" s="23">
        <f t="shared" si="9"/>
        <v>146908.29999999999</v>
      </c>
      <c r="M60" s="23">
        <f t="shared" si="9"/>
        <v>130010.5</v>
      </c>
      <c r="N60" s="23"/>
      <c r="O60" s="23"/>
      <c r="P60" s="23">
        <f t="shared" si="9"/>
        <v>283966.59999999998</v>
      </c>
    </row>
    <row r="61" spans="1:16" x14ac:dyDescent="0.2">
      <c r="A61" s="10"/>
      <c r="B61" s="18" t="s">
        <v>5</v>
      </c>
      <c r="C61" s="23">
        <f t="shared" ref="C61:P61" si="10">IF(C48&gt;0,C$19/10,0)</f>
        <v>84117.8</v>
      </c>
      <c r="D61" s="23">
        <f t="shared" si="10"/>
        <v>47136.5</v>
      </c>
      <c r="E61" s="23">
        <f t="shared" si="10"/>
        <v>179954.4</v>
      </c>
      <c r="F61" s="23">
        <f t="shared" si="10"/>
        <v>0</v>
      </c>
      <c r="G61" s="23">
        <f t="shared" si="10"/>
        <v>147623.9</v>
      </c>
      <c r="H61" s="23">
        <f t="shared" si="10"/>
        <v>330725.09999999998</v>
      </c>
      <c r="I61" s="23">
        <f t="shared" si="10"/>
        <v>99305.5</v>
      </c>
      <c r="J61" s="23">
        <f t="shared" si="10"/>
        <v>257820.79999999999</v>
      </c>
      <c r="K61" s="23">
        <f t="shared" si="10"/>
        <v>227329.1</v>
      </c>
      <c r="L61" s="23">
        <f t="shared" si="10"/>
        <v>146908.29999999999</v>
      </c>
      <c r="M61" s="23">
        <f t="shared" si="10"/>
        <v>130010.5</v>
      </c>
      <c r="N61" s="23"/>
      <c r="O61" s="23"/>
      <c r="P61" s="23">
        <f t="shared" si="10"/>
        <v>283966.59999999998</v>
      </c>
    </row>
    <row r="62" spans="1:16" x14ac:dyDescent="0.2">
      <c r="A62" s="10"/>
      <c r="B62" s="18" t="s">
        <v>6</v>
      </c>
      <c r="C62" s="23">
        <f t="shared" ref="C62:P62" si="11">IF(C49&gt;0,C$19/10,0)</f>
        <v>84117.8</v>
      </c>
      <c r="D62" s="23">
        <f t="shared" si="11"/>
        <v>0</v>
      </c>
      <c r="E62" s="23">
        <f t="shared" si="11"/>
        <v>179954.4</v>
      </c>
      <c r="F62" s="23">
        <f t="shared" si="11"/>
        <v>0</v>
      </c>
      <c r="G62" s="23">
        <f t="shared" si="11"/>
        <v>147623.9</v>
      </c>
      <c r="H62" s="23">
        <f t="shared" si="11"/>
        <v>330725.09999999998</v>
      </c>
      <c r="I62" s="23">
        <f t="shared" si="11"/>
        <v>99305.5</v>
      </c>
      <c r="J62" s="23">
        <f t="shared" si="11"/>
        <v>257820.79999999999</v>
      </c>
      <c r="K62" s="23">
        <f t="shared" si="11"/>
        <v>0</v>
      </c>
      <c r="L62" s="23">
        <f t="shared" si="11"/>
        <v>146908.29999999999</v>
      </c>
      <c r="M62" s="23">
        <f t="shared" si="11"/>
        <v>130010.5</v>
      </c>
      <c r="N62" s="23"/>
      <c r="O62" s="23"/>
      <c r="P62" s="23">
        <f t="shared" si="11"/>
        <v>283966.59999999998</v>
      </c>
    </row>
    <row r="63" spans="1:16" x14ac:dyDescent="0.2">
      <c r="A63" s="10"/>
      <c r="B63" s="18" t="s">
        <v>8</v>
      </c>
      <c r="C63" s="23">
        <f t="shared" ref="C63:P63" si="12">IF(C50&gt;0,C$19/10,0)</f>
        <v>84117.8</v>
      </c>
      <c r="D63" s="23">
        <f t="shared" si="12"/>
        <v>0</v>
      </c>
      <c r="E63" s="23">
        <f t="shared" si="12"/>
        <v>179954.4</v>
      </c>
      <c r="F63" s="23">
        <f t="shared" si="12"/>
        <v>0</v>
      </c>
      <c r="G63" s="23">
        <f t="shared" si="12"/>
        <v>147623.9</v>
      </c>
      <c r="H63" s="23">
        <f t="shared" si="12"/>
        <v>330725.09999999998</v>
      </c>
      <c r="I63" s="23">
        <f t="shared" si="12"/>
        <v>0</v>
      </c>
      <c r="J63" s="23">
        <f t="shared" si="12"/>
        <v>0</v>
      </c>
      <c r="K63" s="23">
        <f t="shared" si="12"/>
        <v>0</v>
      </c>
      <c r="L63" s="23">
        <f t="shared" si="12"/>
        <v>146908.29999999999</v>
      </c>
      <c r="M63" s="23">
        <f t="shared" si="12"/>
        <v>130010.5</v>
      </c>
      <c r="N63" s="23"/>
      <c r="O63" s="23"/>
      <c r="P63" s="23">
        <f t="shared" si="12"/>
        <v>283966.59999999998</v>
      </c>
    </row>
    <row r="64" spans="1:16" x14ac:dyDescent="0.2">
      <c r="A64" s="10"/>
      <c r="B64" s="18" t="s">
        <v>9</v>
      </c>
      <c r="C64" s="23">
        <f t="shared" ref="C64:P64" si="13">IF(C51&gt;0,C$19/10,0)</f>
        <v>84117.8</v>
      </c>
      <c r="D64" s="23">
        <f t="shared" si="13"/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330725.09999999998</v>
      </c>
      <c r="I64" s="23">
        <f t="shared" si="13"/>
        <v>0</v>
      </c>
      <c r="J64" s="23">
        <f t="shared" si="13"/>
        <v>0</v>
      </c>
      <c r="K64" s="23">
        <f t="shared" si="13"/>
        <v>0</v>
      </c>
      <c r="L64" s="23">
        <f t="shared" si="13"/>
        <v>0</v>
      </c>
      <c r="M64" s="23">
        <f t="shared" si="13"/>
        <v>130010.5</v>
      </c>
      <c r="N64" s="23"/>
      <c r="O64" s="23"/>
      <c r="P64" s="23">
        <f t="shared" si="13"/>
        <v>283966.59999999998</v>
      </c>
    </row>
    <row r="65" spans="1:16" x14ac:dyDescent="0.2">
      <c r="A65" s="10"/>
      <c r="B65" s="18" t="s">
        <v>10</v>
      </c>
      <c r="C65" s="23">
        <f t="shared" ref="C65:P65" si="14">IF(C52&gt;0,C$19/10,0)</f>
        <v>84117.8</v>
      </c>
      <c r="D65" s="23">
        <f t="shared" si="14"/>
        <v>0</v>
      </c>
      <c r="E65" s="23">
        <f t="shared" si="14"/>
        <v>0</v>
      </c>
      <c r="F65" s="23">
        <f t="shared" si="14"/>
        <v>0</v>
      </c>
      <c r="G65" s="23">
        <f t="shared" si="14"/>
        <v>0</v>
      </c>
      <c r="H65" s="23">
        <f t="shared" si="14"/>
        <v>0</v>
      </c>
      <c r="I65" s="23">
        <f t="shared" si="14"/>
        <v>0</v>
      </c>
      <c r="J65" s="23">
        <f t="shared" si="14"/>
        <v>0</v>
      </c>
      <c r="K65" s="23">
        <f t="shared" si="14"/>
        <v>0</v>
      </c>
      <c r="L65" s="23">
        <f t="shared" si="14"/>
        <v>0</v>
      </c>
      <c r="M65" s="23">
        <f t="shared" si="14"/>
        <v>130010.5</v>
      </c>
      <c r="N65" s="23"/>
      <c r="O65" s="23"/>
      <c r="P65" s="23">
        <f t="shared" si="14"/>
        <v>0</v>
      </c>
    </row>
    <row r="66" spans="1:16" x14ac:dyDescent="0.2">
      <c r="A66" s="10"/>
      <c r="B66" s="18" t="s">
        <v>11</v>
      </c>
      <c r="C66" s="23">
        <f t="shared" ref="C66:P66" si="15">IF(C53&gt;0,C$19/10,0)</f>
        <v>84117.8</v>
      </c>
      <c r="D66" s="23">
        <f t="shared" si="15"/>
        <v>0</v>
      </c>
      <c r="E66" s="23">
        <f t="shared" si="15"/>
        <v>0</v>
      </c>
      <c r="F66" s="23">
        <f t="shared" si="15"/>
        <v>0</v>
      </c>
      <c r="G66" s="23">
        <f t="shared" si="15"/>
        <v>0</v>
      </c>
      <c r="H66" s="23">
        <f t="shared" si="15"/>
        <v>0</v>
      </c>
      <c r="I66" s="23">
        <f t="shared" si="15"/>
        <v>0</v>
      </c>
      <c r="J66" s="23">
        <f t="shared" si="15"/>
        <v>0</v>
      </c>
      <c r="K66" s="23">
        <f t="shared" si="15"/>
        <v>0</v>
      </c>
      <c r="L66" s="23">
        <f t="shared" si="15"/>
        <v>0</v>
      </c>
      <c r="M66" s="23">
        <f t="shared" si="15"/>
        <v>130010.5</v>
      </c>
      <c r="N66" s="23"/>
      <c r="O66" s="23"/>
      <c r="P66" s="23">
        <f t="shared" si="15"/>
        <v>0</v>
      </c>
    </row>
    <row r="67" spans="1:16" x14ac:dyDescent="0.2">
      <c r="A67" s="10"/>
      <c r="B67" s="18" t="s">
        <v>13</v>
      </c>
      <c r="C67" s="23">
        <f t="shared" ref="C67:P67" si="16">IF(C54&gt;0,C$19/10,0)</f>
        <v>0</v>
      </c>
      <c r="D67" s="23">
        <f t="shared" si="16"/>
        <v>0</v>
      </c>
      <c r="E67" s="23">
        <f t="shared" si="16"/>
        <v>0</v>
      </c>
      <c r="F67" s="23">
        <f t="shared" si="16"/>
        <v>0</v>
      </c>
      <c r="G67" s="23">
        <f t="shared" si="16"/>
        <v>0</v>
      </c>
      <c r="H67" s="23">
        <f t="shared" si="16"/>
        <v>0</v>
      </c>
      <c r="I67" s="23">
        <f t="shared" si="16"/>
        <v>0</v>
      </c>
      <c r="J67" s="23">
        <f t="shared" si="16"/>
        <v>0</v>
      </c>
      <c r="K67" s="23">
        <f t="shared" si="16"/>
        <v>0</v>
      </c>
      <c r="L67" s="23">
        <f t="shared" si="16"/>
        <v>0</v>
      </c>
      <c r="M67" s="23">
        <f t="shared" si="16"/>
        <v>0</v>
      </c>
      <c r="N67" s="23"/>
      <c r="O67" s="23"/>
      <c r="P67" s="23">
        <f t="shared" si="16"/>
        <v>0</v>
      </c>
    </row>
    <row r="68" spans="1:16" x14ac:dyDescent="0.2">
      <c r="A68" s="11" t="s">
        <v>38</v>
      </c>
      <c r="B68" s="24"/>
      <c r="C68" s="40">
        <f>SUM(C58:C67)</f>
        <v>757060.20000000007</v>
      </c>
      <c r="D68" s="40">
        <f t="shared" ref="D68:P68" si="17">SUM(D58:D67)</f>
        <v>188546</v>
      </c>
      <c r="E68" s="40">
        <f t="shared" si="17"/>
        <v>1079726.3999999999</v>
      </c>
      <c r="F68" s="40">
        <f t="shared" si="17"/>
        <v>45754.5</v>
      </c>
      <c r="G68" s="40">
        <f t="shared" si="17"/>
        <v>885743.4</v>
      </c>
      <c r="H68" s="40">
        <f t="shared" si="17"/>
        <v>2315075.7000000002</v>
      </c>
      <c r="I68" s="40">
        <f t="shared" si="17"/>
        <v>496527.5</v>
      </c>
      <c r="J68" s="40">
        <f t="shared" si="17"/>
        <v>1289104</v>
      </c>
      <c r="K68" s="40">
        <f t="shared" si="17"/>
        <v>909316.4</v>
      </c>
      <c r="L68" s="40">
        <f t="shared" si="17"/>
        <v>881449.8</v>
      </c>
      <c r="M68" s="40">
        <f t="shared" si="17"/>
        <v>1170094.5</v>
      </c>
      <c r="N68" s="40">
        <f>SUM(C68:M68)</f>
        <v>10018398.4</v>
      </c>
      <c r="O68" s="40">
        <f>N68-P68-C68-M68</f>
        <v>6103477.5</v>
      </c>
      <c r="P68" s="40">
        <f t="shared" si="17"/>
        <v>1987766.2000000002</v>
      </c>
    </row>
    <row r="69" spans="1:16" x14ac:dyDescent="0.2">
      <c r="A69" s="10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x14ac:dyDescent="0.2">
      <c r="A70" s="11" t="s">
        <v>37</v>
      </c>
      <c r="B70" s="24"/>
      <c r="C70" s="40">
        <f>C55*1000000/C68</f>
        <v>1917.9391999999998</v>
      </c>
      <c r="D70" s="40">
        <f t="shared" ref="D70:P70" si="18">D55*1000000/D68</f>
        <v>1533.2448000000002</v>
      </c>
      <c r="E70" s="40">
        <f t="shared" si="18"/>
        <v>1614.6880000000003</v>
      </c>
      <c r="F70" s="40">
        <f t="shared" si="18"/>
        <v>1934.2656000000004</v>
      </c>
      <c r="G70" s="40">
        <f t="shared" si="18"/>
        <v>1826.3615999999997</v>
      </c>
      <c r="H70" s="40">
        <f t="shared" si="18"/>
        <v>1627.6580571428567</v>
      </c>
      <c r="I70" s="40">
        <f t="shared" si="18"/>
        <v>1818.7891199999999</v>
      </c>
      <c r="J70" s="40">
        <f t="shared" si="18"/>
        <v>1796.8243200000004</v>
      </c>
      <c r="K70" s="40">
        <f t="shared" si="18"/>
        <v>1772.8704</v>
      </c>
      <c r="L70" s="40">
        <f t="shared" si="18"/>
        <v>1712.9184</v>
      </c>
      <c r="M70" s="40">
        <f t="shared" si="18"/>
        <v>1930.4639999999999</v>
      </c>
      <c r="N70" s="40">
        <f t="shared" si="18"/>
        <v>1752.6747416135977</v>
      </c>
      <c r="O70" s="40">
        <f t="shared" si="18"/>
        <v>1664.3756271308348</v>
      </c>
      <c r="P70" s="40">
        <f t="shared" si="18"/>
        <v>1856.2011428571423</v>
      </c>
    </row>
  </sheetData>
  <mergeCells count="2">
    <mergeCell ref="O5:P5"/>
    <mergeCell ref="AD5:AE5"/>
  </mergeCells>
  <pageMargins left="0.7" right="0.7" top="0.75" bottom="0.75" header="0.3" footer="0.3"/>
  <pageSetup paperSize="9" orientation="landscape" horizontalDpi="0" verticalDpi="0"/>
  <ignoredErrors>
    <ignoredError sqref="B45:B54 B33:B42 B58:B67 B8:B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67E1-43EC-5548-94C1-F1C2E14A0473}">
  <dimension ref="A1:AE70"/>
  <sheetViews>
    <sheetView tabSelected="1" zoomScale="101" workbookViewId="0">
      <selection activeCell="A44" sqref="A44:P70"/>
    </sheetView>
  </sheetViews>
  <sheetFormatPr baseColWidth="10" defaultRowHeight="16" x14ac:dyDescent="0.2"/>
  <cols>
    <col min="1" max="1" width="10.83203125" style="16" customWidth="1"/>
    <col min="2" max="2" width="6.6640625" style="16" customWidth="1"/>
    <col min="3" max="3" width="6.6640625" style="45" customWidth="1"/>
    <col min="4" max="6" width="6.6640625" style="16" customWidth="1"/>
    <col min="7" max="7" width="7.83203125" style="16" customWidth="1"/>
    <col min="8" max="16" width="6.6640625" style="16" customWidth="1"/>
    <col min="23" max="23" width="13.5" customWidth="1"/>
  </cols>
  <sheetData>
    <row r="1" spans="1:31" ht="25" x14ac:dyDescent="0.2">
      <c r="A1" s="57" t="s">
        <v>39</v>
      </c>
      <c r="B1" s="24" t="s">
        <v>61</v>
      </c>
    </row>
    <row r="2" spans="1:31" x14ac:dyDescent="0.2">
      <c r="A2" s="24" t="s">
        <v>62</v>
      </c>
    </row>
    <row r="3" spans="1:31" x14ac:dyDescent="0.2">
      <c r="A3" s="16" t="s">
        <v>63</v>
      </c>
    </row>
    <row r="4" spans="1:31" x14ac:dyDescent="0.2">
      <c r="R4" s="3"/>
    </row>
    <row r="5" spans="1:31" x14ac:dyDescent="0.2">
      <c r="A5" s="18" t="s">
        <v>24</v>
      </c>
      <c r="B5" s="17"/>
      <c r="C5" s="46"/>
      <c r="D5" s="17"/>
      <c r="E5" s="17"/>
      <c r="F5" s="17"/>
      <c r="G5" s="17"/>
      <c r="H5" s="17"/>
      <c r="I5" s="17"/>
      <c r="J5" s="17"/>
      <c r="K5" s="18" t="s">
        <v>12</v>
      </c>
      <c r="L5" s="17"/>
      <c r="M5" s="17"/>
      <c r="N5" s="19" t="s">
        <v>15</v>
      </c>
      <c r="O5" s="20" t="s">
        <v>54</v>
      </c>
      <c r="P5" s="20"/>
      <c r="R5" s="2"/>
      <c r="S5" s="2"/>
      <c r="T5" s="2"/>
      <c r="U5" s="2"/>
      <c r="V5" s="2"/>
      <c r="W5" s="2"/>
      <c r="X5" s="2"/>
      <c r="Y5" s="2"/>
      <c r="Z5" s="1"/>
      <c r="AA5" s="2"/>
      <c r="AB5" s="2"/>
      <c r="AC5" s="4"/>
      <c r="AD5" s="7"/>
      <c r="AE5" s="7"/>
    </row>
    <row r="6" spans="1:31" ht="62" customHeight="1" x14ac:dyDescent="0.2">
      <c r="A6" s="56" t="s">
        <v>56</v>
      </c>
      <c r="B6" s="18" t="s">
        <v>18</v>
      </c>
      <c r="C6" s="21" t="s">
        <v>19</v>
      </c>
      <c r="D6" s="21" t="s">
        <v>20</v>
      </c>
      <c r="E6" s="21" t="s">
        <v>4</v>
      </c>
      <c r="F6" s="21" t="s">
        <v>21</v>
      </c>
      <c r="G6" s="21" t="s">
        <v>7</v>
      </c>
      <c r="H6" s="21" t="s">
        <v>51</v>
      </c>
      <c r="I6" s="21" t="s">
        <v>22</v>
      </c>
      <c r="J6" s="21" t="s">
        <v>23</v>
      </c>
      <c r="K6" s="21" t="s">
        <v>14</v>
      </c>
      <c r="L6" s="21" t="s">
        <v>52</v>
      </c>
      <c r="M6" s="21" t="s">
        <v>53</v>
      </c>
      <c r="N6" s="21"/>
      <c r="O6" s="22" t="s">
        <v>16</v>
      </c>
      <c r="P6" s="22" t="s">
        <v>17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</row>
    <row r="7" spans="1:31" x14ac:dyDescent="0.2">
      <c r="A7" s="18" t="s">
        <v>0</v>
      </c>
      <c r="B7" s="17"/>
      <c r="C7" s="4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31" x14ac:dyDescent="0.2">
      <c r="A8" s="17"/>
      <c r="B8" s="18" t="s">
        <v>1</v>
      </c>
      <c r="C8" s="47">
        <v>895.44</v>
      </c>
      <c r="D8" s="23">
        <v>1309.3600000000001</v>
      </c>
      <c r="E8" s="23">
        <v>1033.76</v>
      </c>
      <c r="F8" s="23">
        <v>1475.76</v>
      </c>
      <c r="G8" s="23">
        <v>870.48</v>
      </c>
      <c r="H8" s="23">
        <v>890.24</v>
      </c>
      <c r="I8" s="23">
        <v>970.32</v>
      </c>
      <c r="J8" s="23">
        <v>1228.24</v>
      </c>
      <c r="K8" s="23">
        <v>835.12</v>
      </c>
      <c r="L8" s="23">
        <v>870.48</v>
      </c>
      <c r="M8" s="23">
        <v>615.68000000000006</v>
      </c>
      <c r="N8" s="23">
        <v>876.72</v>
      </c>
      <c r="O8" s="23">
        <v>1023.36</v>
      </c>
      <c r="P8" s="23">
        <v>732.16000000000008</v>
      </c>
    </row>
    <row r="9" spans="1:31" x14ac:dyDescent="0.2">
      <c r="A9" s="17"/>
      <c r="B9" s="18" t="s">
        <v>2</v>
      </c>
      <c r="C9" s="47">
        <v>2109.12</v>
      </c>
      <c r="D9" s="23">
        <v>3810.56</v>
      </c>
      <c r="E9" s="23">
        <v>2723.76</v>
      </c>
      <c r="F9" s="23">
        <v>4094.48</v>
      </c>
      <c r="G9" s="23">
        <v>2233.92</v>
      </c>
      <c r="H9" s="23">
        <v>2211.04</v>
      </c>
      <c r="I9" s="23">
        <v>2738.32</v>
      </c>
      <c r="J9" s="23">
        <v>3389.36</v>
      </c>
      <c r="K9" s="23">
        <v>1735.76</v>
      </c>
      <c r="L9" s="23">
        <v>2045.68</v>
      </c>
      <c r="M9" s="23">
        <v>1284.4000000000001</v>
      </c>
      <c r="N9" s="23">
        <v>2155.92</v>
      </c>
      <c r="O9" s="23">
        <v>2913.04</v>
      </c>
      <c r="P9" s="23">
        <v>1626.56</v>
      </c>
    </row>
    <row r="10" spans="1:31" x14ac:dyDescent="0.2">
      <c r="A10" s="17"/>
      <c r="B10" s="18" t="s">
        <v>3</v>
      </c>
      <c r="C10" s="47">
        <v>3098.1600000000003</v>
      </c>
      <c r="D10" s="23">
        <v>5805.28</v>
      </c>
      <c r="E10" s="23">
        <v>4068.48</v>
      </c>
      <c r="F10" s="23">
        <v>6400.16</v>
      </c>
      <c r="G10" s="23">
        <v>3495.44</v>
      </c>
      <c r="H10" s="23">
        <v>3451.76</v>
      </c>
      <c r="I10" s="23">
        <v>4129.84</v>
      </c>
      <c r="J10" s="23">
        <v>4889.04</v>
      </c>
      <c r="K10" s="23">
        <v>3633.76</v>
      </c>
      <c r="L10" s="23">
        <v>3155.36</v>
      </c>
      <c r="M10" s="23">
        <v>1778.4</v>
      </c>
      <c r="N10" s="23">
        <v>3412.2400000000002</v>
      </c>
      <c r="O10" s="23">
        <v>4472</v>
      </c>
      <c r="P10" s="23">
        <v>2523.04</v>
      </c>
    </row>
    <row r="11" spans="1:31" x14ac:dyDescent="0.2">
      <c r="A11" s="17"/>
      <c r="B11" s="18" t="s">
        <v>5</v>
      </c>
      <c r="C11" s="47">
        <v>3736.7200000000003</v>
      </c>
      <c r="D11" s="23">
        <v>8664.24</v>
      </c>
      <c r="E11" s="23">
        <v>5224.96</v>
      </c>
      <c r="F11" s="23">
        <v>9367.2800000000007</v>
      </c>
      <c r="G11" s="23">
        <v>4630.08</v>
      </c>
      <c r="H11" s="23">
        <v>4468.88</v>
      </c>
      <c r="I11" s="23">
        <v>5343.52</v>
      </c>
      <c r="J11" s="23">
        <v>5975.84</v>
      </c>
      <c r="K11" s="23">
        <v>6435.52</v>
      </c>
      <c r="L11" s="23">
        <v>4317.04</v>
      </c>
      <c r="M11" s="23">
        <v>2216.2400000000002</v>
      </c>
      <c r="N11" s="23">
        <v>4547.92</v>
      </c>
      <c r="O11" s="23">
        <v>5864.56</v>
      </c>
      <c r="P11" s="23">
        <v>3333.2000000000003</v>
      </c>
    </row>
    <row r="12" spans="1:31" x14ac:dyDescent="0.2">
      <c r="A12" s="17"/>
      <c r="B12" s="18" t="s">
        <v>6</v>
      </c>
      <c r="C12" s="47">
        <v>4215.12</v>
      </c>
      <c r="D12" s="23">
        <v>11651.12</v>
      </c>
      <c r="E12" s="23">
        <v>6621.68</v>
      </c>
      <c r="F12" s="23">
        <v>13609.44</v>
      </c>
      <c r="G12" s="23">
        <v>5766.8</v>
      </c>
      <c r="H12" s="23">
        <v>5499.52</v>
      </c>
      <c r="I12" s="23">
        <v>6986.72</v>
      </c>
      <c r="J12" s="23">
        <v>7569.12</v>
      </c>
      <c r="K12" s="23">
        <v>10629.84</v>
      </c>
      <c r="L12" s="23">
        <v>5947.76</v>
      </c>
      <c r="M12" s="23">
        <v>2718.56</v>
      </c>
      <c r="N12" s="23">
        <v>5775.12</v>
      </c>
      <c r="O12" s="23">
        <v>7682.4800000000005</v>
      </c>
      <c r="P12" s="23">
        <v>4338.88</v>
      </c>
    </row>
    <row r="13" spans="1:31" x14ac:dyDescent="0.2">
      <c r="A13" s="17"/>
      <c r="B13" s="18" t="s">
        <v>8</v>
      </c>
      <c r="C13" s="47">
        <v>4615.5200000000004</v>
      </c>
      <c r="D13" s="23">
        <v>14276.08</v>
      </c>
      <c r="E13" s="23">
        <v>8645.52</v>
      </c>
      <c r="F13" s="23">
        <v>18874.96</v>
      </c>
      <c r="G13" s="23">
        <v>7231.12</v>
      </c>
      <c r="H13" s="23">
        <v>6794.3200000000006</v>
      </c>
      <c r="I13" s="23">
        <v>9164.48</v>
      </c>
      <c r="J13" s="23">
        <v>10419.76</v>
      </c>
      <c r="K13" s="23">
        <v>15444</v>
      </c>
      <c r="L13" s="23">
        <v>8176.4800000000005</v>
      </c>
      <c r="M13" s="23">
        <v>3129.36</v>
      </c>
      <c r="N13" s="23">
        <v>7645.04</v>
      </c>
      <c r="O13" s="23">
        <v>10532.08</v>
      </c>
      <c r="P13" s="23">
        <v>5270.72</v>
      </c>
    </row>
    <row r="14" spans="1:31" x14ac:dyDescent="0.2">
      <c r="A14" s="17"/>
      <c r="B14" s="18" t="s">
        <v>9</v>
      </c>
      <c r="C14" s="47">
        <v>4925.4400000000005</v>
      </c>
      <c r="D14" s="23">
        <v>17292.080000000002</v>
      </c>
      <c r="E14" s="23">
        <v>11590.800000000001</v>
      </c>
      <c r="F14" s="23">
        <v>27798.16</v>
      </c>
      <c r="G14" s="23">
        <v>9262.24</v>
      </c>
      <c r="H14" s="23">
        <v>8864.9600000000009</v>
      </c>
      <c r="I14" s="23">
        <v>12388.48</v>
      </c>
      <c r="J14" s="23">
        <v>14997.84</v>
      </c>
      <c r="K14" s="23">
        <v>21875.360000000001</v>
      </c>
      <c r="L14" s="23">
        <v>11912.16</v>
      </c>
      <c r="M14" s="23">
        <v>3780.4</v>
      </c>
      <c r="N14" s="23">
        <v>10883.6</v>
      </c>
      <c r="O14" s="23">
        <v>14592.24</v>
      </c>
      <c r="P14" s="23">
        <v>6884.8</v>
      </c>
    </row>
    <row r="15" spans="1:31" x14ac:dyDescent="0.2">
      <c r="A15" s="17"/>
      <c r="B15" s="18" t="s">
        <v>10</v>
      </c>
      <c r="C15" s="47">
        <v>5621.2</v>
      </c>
      <c r="D15" s="23">
        <v>20754.240000000002</v>
      </c>
      <c r="E15" s="23">
        <v>15803.84</v>
      </c>
      <c r="F15" s="23">
        <v>38813.840000000004</v>
      </c>
      <c r="G15" s="23">
        <v>12330.24</v>
      </c>
      <c r="H15" s="23">
        <v>12333.36</v>
      </c>
      <c r="I15" s="23">
        <v>18049.2</v>
      </c>
      <c r="J15" s="23">
        <v>22969.440000000002</v>
      </c>
      <c r="K15" s="23">
        <v>28563.600000000002</v>
      </c>
      <c r="L15" s="23">
        <v>17910.88</v>
      </c>
      <c r="M15" s="23">
        <v>4438.72</v>
      </c>
      <c r="N15" s="23">
        <v>16246.880000000001</v>
      </c>
      <c r="O15" s="23">
        <v>21459.360000000001</v>
      </c>
      <c r="P15" s="23">
        <v>9469.2000000000007</v>
      </c>
    </row>
    <row r="16" spans="1:31" x14ac:dyDescent="0.2">
      <c r="A16" s="17"/>
      <c r="B16" s="18" t="s">
        <v>11</v>
      </c>
      <c r="C16" s="47">
        <v>7518.16</v>
      </c>
      <c r="D16" s="23">
        <v>26748.799999999999</v>
      </c>
      <c r="E16" s="23">
        <v>25482.080000000002</v>
      </c>
      <c r="F16" s="23">
        <v>51016.160000000003</v>
      </c>
      <c r="G16" s="23">
        <v>19374.16</v>
      </c>
      <c r="H16" s="23">
        <v>19867.12</v>
      </c>
      <c r="I16" s="23">
        <v>29014.960000000003</v>
      </c>
      <c r="J16" s="23">
        <v>36718.239999999998</v>
      </c>
      <c r="K16" s="23">
        <v>37606.400000000001</v>
      </c>
      <c r="L16" s="23">
        <v>29884.400000000001</v>
      </c>
      <c r="M16" s="23">
        <v>5375.76</v>
      </c>
      <c r="N16" s="23">
        <v>27112.799999999999</v>
      </c>
      <c r="O16" s="23">
        <v>32723.600000000002</v>
      </c>
      <c r="P16" s="23">
        <v>14806.480000000001</v>
      </c>
    </row>
    <row r="17" spans="1:16" x14ac:dyDescent="0.2">
      <c r="A17" s="17"/>
      <c r="B17" s="18" t="s">
        <v>13</v>
      </c>
      <c r="C17" s="47">
        <v>31320.639999999999</v>
      </c>
      <c r="D17" s="23">
        <v>61919.520000000004</v>
      </c>
      <c r="E17" s="23">
        <v>79820</v>
      </c>
      <c r="F17" s="23">
        <v>181499.76</v>
      </c>
      <c r="G17" s="23">
        <v>65270.400000000001</v>
      </c>
      <c r="H17" s="23">
        <v>65367.12</v>
      </c>
      <c r="I17" s="23">
        <v>76840.400000000009</v>
      </c>
      <c r="J17" s="23">
        <v>106531.36</v>
      </c>
      <c r="K17" s="23">
        <v>87852.96</v>
      </c>
      <c r="L17" s="23">
        <v>111446.40000000001</v>
      </c>
      <c r="M17" s="23">
        <v>16143.92</v>
      </c>
      <c r="N17" s="23">
        <v>80468.960000000006</v>
      </c>
      <c r="O17" s="23">
        <v>93792.400000000009</v>
      </c>
      <c r="P17" s="23">
        <v>48062.560000000005</v>
      </c>
    </row>
    <row r="18" spans="1:16" x14ac:dyDescent="0.2">
      <c r="A18" s="17"/>
      <c r="B18" s="17"/>
    </row>
    <row r="19" spans="1:16" x14ac:dyDescent="0.2">
      <c r="A19" s="18" t="s">
        <v>49</v>
      </c>
      <c r="B19" s="17"/>
      <c r="C19" s="45">
        <v>841178</v>
      </c>
      <c r="D19" s="16">
        <v>471365</v>
      </c>
      <c r="E19" s="16">
        <v>1799544</v>
      </c>
      <c r="F19" s="16">
        <v>152515</v>
      </c>
      <c r="G19" s="16">
        <v>1476239</v>
      </c>
      <c r="H19" s="16">
        <v>3307251</v>
      </c>
      <c r="I19" s="16">
        <v>993055</v>
      </c>
      <c r="J19" s="16">
        <v>2578208</v>
      </c>
      <c r="K19" s="16">
        <v>2273291</v>
      </c>
      <c r="L19" s="16">
        <v>1469083</v>
      </c>
      <c r="M19" s="16">
        <v>1300105</v>
      </c>
      <c r="N19" s="16">
        <v>16671348</v>
      </c>
      <c r="O19" s="16">
        <v>11596399</v>
      </c>
      <c r="P19" s="16">
        <v>2839666</v>
      </c>
    </row>
    <row r="20" spans="1:16" x14ac:dyDescent="0.2">
      <c r="A20" s="17" t="s">
        <v>50</v>
      </c>
      <c r="B20" s="17"/>
      <c r="C20" s="48">
        <f t="shared" ref="C20:J20" si="0">C19/$N19</f>
        <v>5.0456507776095852E-2</v>
      </c>
      <c r="D20" s="25">
        <f t="shared" si="0"/>
        <v>2.8273958410561642E-2</v>
      </c>
      <c r="E20" s="25">
        <f t="shared" si="0"/>
        <v>0.10794232116083234</v>
      </c>
      <c r="F20" s="25">
        <f t="shared" si="0"/>
        <v>9.1483304169524861E-3</v>
      </c>
      <c r="G20" s="25">
        <f t="shared" si="0"/>
        <v>8.8549468225364858E-2</v>
      </c>
      <c r="H20" s="25">
        <f t="shared" si="0"/>
        <v>0.19837933921120235</v>
      </c>
      <c r="I20" s="25">
        <f t="shared" si="0"/>
        <v>5.9566568942115539E-2</v>
      </c>
      <c r="J20" s="25">
        <f t="shared" si="0"/>
        <v>0.15464904217703332</v>
      </c>
      <c r="K20" s="25">
        <f t="shared" ref="K20:P20" si="1">K19/$N19</f>
        <v>0.13635915943929669</v>
      </c>
      <c r="L20" s="25">
        <f t="shared" si="1"/>
        <v>8.8120228790137423E-2</v>
      </c>
      <c r="M20" s="25">
        <f t="shared" si="1"/>
        <v>7.7984395742923734E-2</v>
      </c>
      <c r="N20" s="25">
        <f t="shared" si="1"/>
        <v>1</v>
      </c>
      <c r="O20" s="25">
        <f t="shared" si="1"/>
        <v>0.69558856308440087</v>
      </c>
      <c r="P20" s="25">
        <f t="shared" si="1"/>
        <v>0.17033211711494475</v>
      </c>
    </row>
    <row r="21" spans="1:16" x14ac:dyDescent="0.2">
      <c r="A21" s="18" t="s">
        <v>48</v>
      </c>
      <c r="B21" s="17"/>
      <c r="C21" s="49">
        <f>C19*C22*12/1000000</f>
        <v>68696.167443072001</v>
      </c>
      <c r="D21" s="26">
        <f t="shared" ref="D21:P21" si="2">D19*D22*12/1000000</f>
        <v>97420.556756640028</v>
      </c>
      <c r="E21" s="26">
        <f t="shared" si="2"/>
        <v>347704.03345766407</v>
      </c>
      <c r="F21" s="26">
        <f t="shared" si="2"/>
        <v>64596.203099999999</v>
      </c>
      <c r="G21" s="26">
        <f t="shared" si="2"/>
        <v>231116.812783584</v>
      </c>
      <c r="H21" s="26">
        <f t="shared" si="2"/>
        <v>514932.31328198401</v>
      </c>
      <c r="I21" s="26">
        <f t="shared" si="2"/>
        <v>197371.15891584003</v>
      </c>
      <c r="J21" s="26">
        <f t="shared" si="2"/>
        <v>664213.125448704</v>
      </c>
      <c r="K21" s="26">
        <f t="shared" si="2"/>
        <v>585451.50665414403</v>
      </c>
      <c r="L21" s="26">
        <f t="shared" si="2"/>
        <v>344940.641389344</v>
      </c>
      <c r="M21" s="26">
        <f t="shared" si="2"/>
        <v>64716.273061439999</v>
      </c>
      <c r="N21" s="26">
        <f t="shared" si="2"/>
        <v>3183397.9017235204</v>
      </c>
      <c r="O21" s="26">
        <f t="shared" si="2"/>
        <v>2714324.3982154559</v>
      </c>
      <c r="P21" s="26">
        <f t="shared" si="2"/>
        <v>330699.32412191998</v>
      </c>
    </row>
    <row r="22" spans="1:16" x14ac:dyDescent="0.2">
      <c r="A22" s="18" t="s">
        <v>55</v>
      </c>
      <c r="B22" s="17"/>
      <c r="C22" s="50">
        <f t="shared" ref="C22:P22" si="3">AVERAGE(C8:C17)</f>
        <v>6805.5520000000006</v>
      </c>
      <c r="D22" s="27">
        <f t="shared" si="3"/>
        <v>17223.128000000004</v>
      </c>
      <c r="E22" s="27">
        <f t="shared" si="3"/>
        <v>16101.488000000001</v>
      </c>
      <c r="F22" s="27">
        <f t="shared" si="3"/>
        <v>35295</v>
      </c>
      <c r="G22" s="27">
        <f t="shared" si="3"/>
        <v>13046.488000000001</v>
      </c>
      <c r="H22" s="27">
        <f t="shared" si="3"/>
        <v>12974.832</v>
      </c>
      <c r="I22" s="27">
        <f t="shared" si="3"/>
        <v>16562.624000000003</v>
      </c>
      <c r="J22" s="27">
        <f t="shared" si="3"/>
        <v>21468.824000000001</v>
      </c>
      <c r="K22" s="27">
        <f t="shared" si="3"/>
        <v>21461.232</v>
      </c>
      <c r="L22" s="27">
        <f t="shared" si="3"/>
        <v>19566.664000000001</v>
      </c>
      <c r="M22" s="27">
        <f t="shared" si="3"/>
        <v>4148.1440000000002</v>
      </c>
      <c r="N22" s="27">
        <f t="shared" si="3"/>
        <v>15912.52</v>
      </c>
      <c r="O22" s="27">
        <f t="shared" si="3"/>
        <v>19505.511999999999</v>
      </c>
      <c r="P22" s="27">
        <f t="shared" si="3"/>
        <v>9704.76</v>
      </c>
    </row>
    <row r="24" spans="1:16" ht="57" customHeight="1" x14ac:dyDescent="0.2">
      <c r="A24" s="24" t="s">
        <v>29</v>
      </c>
      <c r="G24" s="28" t="s">
        <v>44</v>
      </c>
      <c r="H24" s="28" t="s">
        <v>59</v>
      </c>
      <c r="I24" s="29" t="s">
        <v>60</v>
      </c>
      <c r="J24" s="29" t="s">
        <v>58</v>
      </c>
    </row>
    <row r="25" spans="1:16" x14ac:dyDescent="0.2">
      <c r="A25" s="16" t="s">
        <v>28</v>
      </c>
      <c r="B25" s="30">
        <v>0.1</v>
      </c>
      <c r="D25" s="16" t="s">
        <v>57</v>
      </c>
      <c r="F25" s="24" t="s">
        <v>45</v>
      </c>
      <c r="G25" s="31">
        <f>G29-G26-G27-G28</f>
        <v>6103477.5</v>
      </c>
      <c r="H25" s="31">
        <f>H29-H26-H27-H28</f>
        <v>14619.246802992002</v>
      </c>
      <c r="I25" s="32">
        <f>H25/O21</f>
        <v>5.3859615352547718E-3</v>
      </c>
      <c r="J25" s="33">
        <f>H25*1000000/G25</f>
        <v>2395.2323577816092</v>
      </c>
    </row>
    <row r="26" spans="1:16" ht="25" x14ac:dyDescent="0.2">
      <c r="A26" s="16" t="s">
        <v>30</v>
      </c>
      <c r="B26" s="34">
        <v>150</v>
      </c>
      <c r="C26" s="45" t="s">
        <v>41</v>
      </c>
      <c r="D26" s="16">
        <f>B26/B27/B25</f>
        <v>3000</v>
      </c>
      <c r="F26" s="24" t="s">
        <v>17</v>
      </c>
      <c r="G26" s="33">
        <f>P68</f>
        <v>1987766.2000000002</v>
      </c>
      <c r="H26" s="33">
        <f>P55</f>
        <v>4760.893146288</v>
      </c>
      <c r="I26" s="35">
        <f>H26/P21</f>
        <v>1.4396440509605596E-2</v>
      </c>
      <c r="J26" s="33">
        <f>H26*1000000/G26</f>
        <v>2395.0971428571429</v>
      </c>
    </row>
    <row r="27" spans="1:16" ht="37" x14ac:dyDescent="0.2">
      <c r="A27" s="16" t="s">
        <v>42</v>
      </c>
      <c r="B27" s="51">
        <v>0.5</v>
      </c>
      <c r="C27" s="45" t="s">
        <v>32</v>
      </c>
      <c r="D27" s="34">
        <v>6000</v>
      </c>
      <c r="F27" s="24" t="s">
        <v>46</v>
      </c>
      <c r="G27" s="33">
        <f>C68</f>
        <v>757060.20000000007</v>
      </c>
      <c r="H27" s="33">
        <f>C55</f>
        <v>1924.9275092736002</v>
      </c>
      <c r="I27" s="35">
        <f>H27/C21</f>
        <v>2.8020886476218244E-2</v>
      </c>
      <c r="J27" s="33">
        <f>H27*1000000/G27</f>
        <v>2542.6346666666664</v>
      </c>
      <c r="L27" s="36"/>
    </row>
    <row r="28" spans="1:16" ht="25" x14ac:dyDescent="0.2">
      <c r="A28" s="16" t="s">
        <v>43</v>
      </c>
      <c r="B28" s="33">
        <f>D27*B25*B27</f>
        <v>300</v>
      </c>
      <c r="C28" s="45" t="s">
        <v>41</v>
      </c>
      <c r="D28" s="34">
        <v>7500</v>
      </c>
      <c r="F28" s="24" t="s">
        <v>47</v>
      </c>
      <c r="G28" s="33">
        <f>M68</f>
        <v>1170094.5</v>
      </c>
      <c r="H28" s="33">
        <f>M55</f>
        <v>2474.6905827119999</v>
      </c>
      <c r="I28" s="35">
        <f>H28/M21</f>
        <v>3.823907752479181E-2</v>
      </c>
      <c r="J28" s="33">
        <f>H28*1000000/G28</f>
        <v>2114.949333333333</v>
      </c>
      <c r="L28" s="36"/>
    </row>
    <row r="29" spans="1:16" x14ac:dyDescent="0.2">
      <c r="A29" s="16" t="s">
        <v>34</v>
      </c>
      <c r="D29" s="34">
        <v>9000</v>
      </c>
      <c r="F29" s="24" t="s">
        <v>15</v>
      </c>
      <c r="G29" s="37">
        <f>SUM(C68:M68)</f>
        <v>10018398.4</v>
      </c>
      <c r="H29" s="37">
        <f>SUM(C55:M55)</f>
        <v>23779.758041265599</v>
      </c>
      <c r="I29" s="38">
        <f>H29/N21</f>
        <v>7.4699295455309001E-3</v>
      </c>
      <c r="J29" s="37">
        <f>H29*1000000/G29</f>
        <v>2373.6087438153386</v>
      </c>
      <c r="L29" s="36"/>
    </row>
    <row r="30" spans="1:16" x14ac:dyDescent="0.2">
      <c r="A30" s="16" t="s">
        <v>35</v>
      </c>
      <c r="B30" s="35">
        <f>B28/(D29-D28)</f>
        <v>0.2</v>
      </c>
      <c r="I30" s="23"/>
      <c r="L30" s="36"/>
    </row>
    <row r="31" spans="1:16" x14ac:dyDescent="0.2">
      <c r="B31" s="35"/>
      <c r="L31" s="36"/>
    </row>
    <row r="32" spans="1:16" x14ac:dyDescent="0.2">
      <c r="A32" s="24" t="s">
        <v>25</v>
      </c>
      <c r="L32" s="36"/>
    </row>
    <row r="33" spans="1:16" x14ac:dyDescent="0.2">
      <c r="B33" s="18" t="s">
        <v>1</v>
      </c>
      <c r="C33" s="47">
        <f>IF(C8&lt;$D$26,$B$26,IF(C8&lt;$D$27,$B$25*$B$27*C8,IF(C8&lt;$D$28,$B$28,IF(C8&lt;$D$29,$B$28-(C8-$D$28)*$B$28/($D$29-$D$28),0))))*12</f>
        <v>1800</v>
      </c>
      <c r="D33" s="23">
        <f t="shared" ref="D33:P33" si="4">IF(D8&lt;$D$26,$B$26,IF(D8&lt;$D$27,$B$25*$B$27*D8,IF(D8&lt;$D$28,$B$28,IF(D8&lt;$D$29,$B$28-(D8-$D$28)*$B$28/($D$29-$D$28),0))))*12</f>
        <v>1800</v>
      </c>
      <c r="E33" s="23">
        <f t="shared" si="4"/>
        <v>1800</v>
      </c>
      <c r="F33" s="23">
        <f t="shared" si="4"/>
        <v>1800</v>
      </c>
      <c r="G33" s="23">
        <f t="shared" si="4"/>
        <v>1800</v>
      </c>
      <c r="H33" s="23">
        <f t="shared" si="4"/>
        <v>1800</v>
      </c>
      <c r="I33" s="23">
        <f t="shared" si="4"/>
        <v>1800</v>
      </c>
      <c r="J33" s="23">
        <f t="shared" si="4"/>
        <v>1800</v>
      </c>
      <c r="K33" s="23">
        <f t="shared" si="4"/>
        <v>1800</v>
      </c>
      <c r="L33" s="23">
        <f t="shared" si="4"/>
        <v>1800</v>
      </c>
      <c r="M33" s="23">
        <f t="shared" si="4"/>
        <v>1800</v>
      </c>
      <c r="N33" s="23"/>
      <c r="O33" s="23"/>
      <c r="P33" s="23">
        <f t="shared" si="4"/>
        <v>1800</v>
      </c>
    </row>
    <row r="34" spans="1:16" x14ac:dyDescent="0.2">
      <c r="B34" s="18" t="s">
        <v>2</v>
      </c>
      <c r="C34" s="47">
        <f t="shared" ref="C34:P34" si="5">IF(C9&lt;$D$26,$B$26,IF(C9&lt;$D$27,$B$25*$B$27*C9,IF(C9&lt;$D$28,$B$28,IF(C9&lt;$D$29,$B$28-(C9-$D$28)*$B$28/($D$29-$D$28),0))))*12</f>
        <v>1800</v>
      </c>
      <c r="D34" s="23">
        <f t="shared" si="5"/>
        <v>2286.3360000000002</v>
      </c>
      <c r="E34" s="23">
        <f t="shared" si="5"/>
        <v>1800</v>
      </c>
      <c r="F34" s="23">
        <f t="shared" si="5"/>
        <v>2456.6880000000001</v>
      </c>
      <c r="G34" s="23">
        <f t="shared" si="5"/>
        <v>1800</v>
      </c>
      <c r="H34" s="23">
        <f t="shared" si="5"/>
        <v>1800</v>
      </c>
      <c r="I34" s="23">
        <f t="shared" si="5"/>
        <v>1800</v>
      </c>
      <c r="J34" s="23">
        <f t="shared" si="5"/>
        <v>2033.6160000000002</v>
      </c>
      <c r="K34" s="23">
        <f t="shared" si="5"/>
        <v>1800</v>
      </c>
      <c r="L34" s="23">
        <f t="shared" si="5"/>
        <v>1800</v>
      </c>
      <c r="M34" s="23">
        <f t="shared" si="5"/>
        <v>1800</v>
      </c>
      <c r="N34" s="23"/>
      <c r="O34" s="23"/>
      <c r="P34" s="23">
        <f t="shared" si="5"/>
        <v>1800</v>
      </c>
    </row>
    <row r="35" spans="1:16" x14ac:dyDescent="0.2">
      <c r="B35" s="18" t="s">
        <v>3</v>
      </c>
      <c r="C35" s="47">
        <f t="shared" ref="C35:P35" si="6">IF(C10&lt;$D$26,$B$26,IF(C10&lt;$D$27,$B$25*$B$27*C10,IF(C10&lt;$D$28,$B$28,IF(C10&lt;$D$29,$B$28-(C10-$D$28)*$B$28/($D$29-$D$28),0))))*12</f>
        <v>1858.8960000000002</v>
      </c>
      <c r="D35" s="23">
        <f t="shared" si="6"/>
        <v>3483.1680000000001</v>
      </c>
      <c r="E35" s="23">
        <f t="shared" si="6"/>
        <v>2441.0880000000002</v>
      </c>
      <c r="F35" s="23">
        <f t="shared" si="6"/>
        <v>3600</v>
      </c>
      <c r="G35" s="23">
        <f t="shared" si="6"/>
        <v>2097.2640000000001</v>
      </c>
      <c r="H35" s="23">
        <f t="shared" si="6"/>
        <v>2071.0560000000005</v>
      </c>
      <c r="I35" s="23">
        <f t="shared" si="6"/>
        <v>2477.9040000000005</v>
      </c>
      <c r="J35" s="23">
        <f t="shared" si="6"/>
        <v>2933.424</v>
      </c>
      <c r="K35" s="23">
        <f t="shared" si="6"/>
        <v>2180.2560000000003</v>
      </c>
      <c r="L35" s="23">
        <f t="shared" si="6"/>
        <v>1893.2160000000003</v>
      </c>
      <c r="M35" s="23">
        <f t="shared" si="6"/>
        <v>1800</v>
      </c>
      <c r="N35" s="23"/>
      <c r="O35" s="23"/>
      <c r="P35" s="23">
        <f t="shared" si="6"/>
        <v>1800</v>
      </c>
    </row>
    <row r="36" spans="1:16" x14ac:dyDescent="0.2">
      <c r="B36" s="18" t="s">
        <v>5</v>
      </c>
      <c r="C36" s="47">
        <f t="shared" ref="C36:P36" si="7">IF(C11&lt;$D$26,$B$26,IF(C11&lt;$D$27,$B$25*$B$27*C11,IF(C11&lt;$D$28,$B$28,IF(C11&lt;$D$29,$B$28-(C11-$D$28)*$B$28/($D$29-$D$28),0))))*12</f>
        <v>2242.0320000000002</v>
      </c>
      <c r="D36" s="23">
        <f t="shared" si="7"/>
        <v>805.82400000000052</v>
      </c>
      <c r="E36" s="23">
        <f t="shared" si="7"/>
        <v>3134.9759999999997</v>
      </c>
      <c r="F36" s="23">
        <f t="shared" si="7"/>
        <v>0</v>
      </c>
      <c r="G36" s="23">
        <f t="shared" si="7"/>
        <v>2778.0480000000002</v>
      </c>
      <c r="H36" s="23">
        <f t="shared" si="7"/>
        <v>2681.3280000000004</v>
      </c>
      <c r="I36" s="23">
        <f t="shared" si="7"/>
        <v>3206.1120000000005</v>
      </c>
      <c r="J36" s="23">
        <f t="shared" si="7"/>
        <v>3585.5040000000004</v>
      </c>
      <c r="K36" s="23">
        <f t="shared" si="7"/>
        <v>3600</v>
      </c>
      <c r="L36" s="23">
        <f t="shared" si="7"/>
        <v>2590.2240000000002</v>
      </c>
      <c r="M36" s="23">
        <f t="shared" si="7"/>
        <v>1800</v>
      </c>
      <c r="N36" s="23"/>
      <c r="O36" s="23"/>
      <c r="P36" s="23">
        <f t="shared" si="7"/>
        <v>1999.9200000000003</v>
      </c>
    </row>
    <row r="37" spans="1:16" x14ac:dyDescent="0.2">
      <c r="B37" s="18" t="s">
        <v>6</v>
      </c>
      <c r="C37" s="47">
        <f t="shared" ref="C37:P37" si="8">IF(C12&lt;$D$26,$B$26,IF(C12&lt;$D$27,$B$25*$B$27*C12,IF(C12&lt;$D$28,$B$28,IF(C12&lt;$D$29,$B$28-(C12-$D$28)*$B$28/($D$29-$D$28),0))))*12</f>
        <v>2529.0720000000001</v>
      </c>
      <c r="D37" s="23">
        <f t="shared" si="8"/>
        <v>0</v>
      </c>
      <c r="E37" s="23">
        <f t="shared" si="8"/>
        <v>3600</v>
      </c>
      <c r="F37" s="23">
        <f t="shared" si="8"/>
        <v>0</v>
      </c>
      <c r="G37" s="23">
        <f t="shared" si="8"/>
        <v>3460.0800000000004</v>
      </c>
      <c r="H37" s="23">
        <f t="shared" si="8"/>
        <v>3299.7120000000004</v>
      </c>
      <c r="I37" s="23">
        <f t="shared" si="8"/>
        <v>3600</v>
      </c>
      <c r="J37" s="23">
        <f t="shared" si="8"/>
        <v>3434.1120000000005</v>
      </c>
      <c r="K37" s="23">
        <f t="shared" si="8"/>
        <v>0</v>
      </c>
      <c r="L37" s="23">
        <f t="shared" si="8"/>
        <v>3568.6560000000004</v>
      </c>
      <c r="M37" s="23">
        <f t="shared" si="8"/>
        <v>1800</v>
      </c>
      <c r="N37" s="23"/>
      <c r="O37" s="23"/>
      <c r="P37" s="23">
        <f t="shared" si="8"/>
        <v>2603.3280000000004</v>
      </c>
    </row>
    <row r="38" spans="1:16" x14ac:dyDescent="0.2">
      <c r="B38" s="18" t="s">
        <v>8</v>
      </c>
      <c r="C38" s="47">
        <f t="shared" ref="C38:P38" si="9">IF(C13&lt;$D$26,$B$26,IF(C13&lt;$D$27,$B$25*$B$27*C13,IF(C13&lt;$D$28,$B$28,IF(C13&lt;$D$29,$B$28-(C13-$D$28)*$B$28/($D$29-$D$28),0))))*12</f>
        <v>2769.3120000000004</v>
      </c>
      <c r="D38" s="23">
        <f t="shared" si="9"/>
        <v>0</v>
      </c>
      <c r="E38" s="23">
        <f t="shared" si="9"/>
        <v>850.75199999999916</v>
      </c>
      <c r="F38" s="23">
        <f t="shared" si="9"/>
        <v>0</v>
      </c>
      <c r="G38" s="23">
        <f t="shared" si="9"/>
        <v>3600</v>
      </c>
      <c r="H38" s="23">
        <f t="shared" si="9"/>
        <v>3600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1976.4479999999987</v>
      </c>
      <c r="M38" s="23">
        <f t="shared" si="9"/>
        <v>1877.6160000000002</v>
      </c>
      <c r="N38" s="23"/>
      <c r="O38" s="23"/>
      <c r="P38" s="23">
        <f t="shared" si="9"/>
        <v>3162.4319999999998</v>
      </c>
    </row>
    <row r="39" spans="1:16" x14ac:dyDescent="0.2">
      <c r="B39" s="18" t="s">
        <v>9</v>
      </c>
      <c r="C39" s="47">
        <f t="shared" ref="C39:P39" si="10">IF(C14&lt;$D$26,$B$26,IF(C14&lt;$D$27,$B$25*$B$27*C14,IF(C14&lt;$D$28,$B$28,IF(C14&lt;$D$29,$B$28-(C14-$D$28)*$B$28/($D$29-$D$28),0))))*12</f>
        <v>2955.2640000000006</v>
      </c>
      <c r="D39" s="23">
        <f t="shared" si="10"/>
        <v>0</v>
      </c>
      <c r="E39" s="23">
        <f t="shared" si="10"/>
        <v>0</v>
      </c>
      <c r="F39" s="23">
        <f t="shared" si="10"/>
        <v>0</v>
      </c>
      <c r="G39" s="23">
        <f t="shared" si="10"/>
        <v>0</v>
      </c>
      <c r="H39" s="23">
        <f t="shared" si="10"/>
        <v>324.09599999999773</v>
      </c>
      <c r="I39" s="23">
        <f t="shared" si="10"/>
        <v>0</v>
      </c>
      <c r="J39" s="23">
        <f t="shared" si="10"/>
        <v>0</v>
      </c>
      <c r="K39" s="23">
        <f t="shared" si="10"/>
        <v>0</v>
      </c>
      <c r="L39" s="23">
        <f t="shared" si="10"/>
        <v>0</v>
      </c>
      <c r="M39" s="23">
        <f t="shared" si="10"/>
        <v>2268.2400000000002</v>
      </c>
      <c r="N39" s="23"/>
      <c r="O39" s="23"/>
      <c r="P39" s="23">
        <f t="shared" si="10"/>
        <v>3600</v>
      </c>
    </row>
    <row r="40" spans="1:16" x14ac:dyDescent="0.2">
      <c r="B40" s="18" t="s">
        <v>10</v>
      </c>
      <c r="C40" s="47">
        <f t="shared" ref="C40:P40" si="11">IF(C15&lt;$D$26,$B$26,IF(C15&lt;$D$27,$B$25*$B$27*C15,IF(C15&lt;$D$28,$B$28,IF(C15&lt;$D$29,$B$28-(C15-$D$28)*$B$28/($D$29-$D$28),0))))*12</f>
        <v>3372.7200000000003</v>
      </c>
      <c r="D40" s="23">
        <f t="shared" si="11"/>
        <v>0</v>
      </c>
      <c r="E40" s="23">
        <f t="shared" si="11"/>
        <v>0</v>
      </c>
      <c r="F40" s="23">
        <f t="shared" si="11"/>
        <v>0</v>
      </c>
      <c r="G40" s="23">
        <f t="shared" si="11"/>
        <v>0</v>
      </c>
      <c r="H40" s="23">
        <f t="shared" si="11"/>
        <v>0</v>
      </c>
      <c r="I40" s="23">
        <f t="shared" si="11"/>
        <v>0</v>
      </c>
      <c r="J40" s="23">
        <f t="shared" si="11"/>
        <v>0</v>
      </c>
      <c r="K40" s="23">
        <f t="shared" si="11"/>
        <v>0</v>
      </c>
      <c r="L40" s="23">
        <f t="shared" si="11"/>
        <v>0</v>
      </c>
      <c r="M40" s="23">
        <f t="shared" si="11"/>
        <v>2663.2320000000004</v>
      </c>
      <c r="N40" s="23"/>
      <c r="O40" s="23"/>
      <c r="P40" s="23">
        <f t="shared" si="11"/>
        <v>0</v>
      </c>
    </row>
    <row r="41" spans="1:16" x14ac:dyDescent="0.2">
      <c r="B41" s="18" t="s">
        <v>11</v>
      </c>
      <c r="C41" s="47">
        <f t="shared" ref="C41:P41" si="12">IF(C16&lt;$D$26,$B$26,IF(C16&lt;$D$27,$B$25*$B$27*C16,IF(C16&lt;$D$28,$B$28,IF(C16&lt;$D$29,$B$28-(C16-$D$28)*$B$28/($D$29-$D$28),0))))*12</f>
        <v>3556.4160000000006</v>
      </c>
      <c r="D41" s="23">
        <f t="shared" si="12"/>
        <v>0</v>
      </c>
      <c r="E41" s="23">
        <f t="shared" si="12"/>
        <v>0</v>
      </c>
      <c r="F41" s="23">
        <f t="shared" si="12"/>
        <v>0</v>
      </c>
      <c r="G41" s="23">
        <f t="shared" si="12"/>
        <v>0</v>
      </c>
      <c r="H41" s="23">
        <f t="shared" si="12"/>
        <v>0</v>
      </c>
      <c r="I41" s="23">
        <f t="shared" si="12"/>
        <v>0</v>
      </c>
      <c r="J41" s="23">
        <f t="shared" si="12"/>
        <v>0</v>
      </c>
      <c r="K41" s="23">
        <f t="shared" si="12"/>
        <v>0</v>
      </c>
      <c r="L41" s="23">
        <f t="shared" si="12"/>
        <v>0</v>
      </c>
      <c r="M41" s="23">
        <f t="shared" si="12"/>
        <v>3225.4560000000001</v>
      </c>
      <c r="N41" s="23"/>
      <c r="O41" s="23"/>
      <c r="P41" s="23">
        <f t="shared" si="12"/>
        <v>0</v>
      </c>
    </row>
    <row r="42" spans="1:16" x14ac:dyDescent="0.2">
      <c r="B42" s="18" t="s">
        <v>13</v>
      </c>
      <c r="C42" s="47">
        <f t="shared" ref="C42:P42" si="13">IF(C17&lt;$D$26,$B$26,IF(C17&lt;$D$27,$B$25*$B$27*C17,IF(C17&lt;$D$28,$B$28,IF(C17&lt;$D$29,$B$28-(C17-$D$28)*$B$28/($D$29-$D$28),0))))*12</f>
        <v>0</v>
      </c>
      <c r="D42" s="23">
        <f t="shared" si="13"/>
        <v>0</v>
      </c>
      <c r="E42" s="23">
        <f t="shared" si="13"/>
        <v>0</v>
      </c>
      <c r="F42" s="23">
        <f t="shared" si="13"/>
        <v>0</v>
      </c>
      <c r="G42" s="23">
        <f t="shared" si="13"/>
        <v>0</v>
      </c>
      <c r="H42" s="23">
        <f t="shared" si="13"/>
        <v>0</v>
      </c>
      <c r="I42" s="23">
        <f t="shared" si="13"/>
        <v>0</v>
      </c>
      <c r="J42" s="23">
        <f t="shared" si="13"/>
        <v>0</v>
      </c>
      <c r="K42" s="23">
        <f t="shared" si="13"/>
        <v>0</v>
      </c>
      <c r="L42" s="23">
        <f t="shared" si="13"/>
        <v>0</v>
      </c>
      <c r="M42" s="23">
        <f t="shared" si="13"/>
        <v>0</v>
      </c>
      <c r="N42" s="23"/>
      <c r="O42" s="23"/>
      <c r="P42" s="23">
        <f t="shared" si="13"/>
        <v>0</v>
      </c>
    </row>
    <row r="44" spans="1:16" x14ac:dyDescent="0.2">
      <c r="A44" s="24" t="s">
        <v>26</v>
      </c>
    </row>
    <row r="45" spans="1:16" x14ac:dyDescent="0.2">
      <c r="B45" s="18" t="s">
        <v>1</v>
      </c>
      <c r="C45" s="52">
        <f>C33*(C$19/10)/1000000</f>
        <v>151.41203999999999</v>
      </c>
      <c r="D45" s="36">
        <f>D33*(D$19/10)/1000000</f>
        <v>84.845699999999994</v>
      </c>
      <c r="E45" s="36">
        <f>E33*(E$19/10)/1000000</f>
        <v>323.91791999999998</v>
      </c>
      <c r="F45" s="36">
        <f>F33*(F$19/10)/1000000</f>
        <v>27.4527</v>
      </c>
      <c r="G45" s="36">
        <f>G33*(G$19/10)/1000000</f>
        <v>265.72302000000002</v>
      </c>
      <c r="H45" s="36">
        <f>H33*(H$19/10)/1000000</f>
        <v>595.30517999999995</v>
      </c>
      <c r="I45" s="36">
        <f>I33*(I$19/10)/1000000</f>
        <v>178.7499</v>
      </c>
      <c r="J45" s="36">
        <f>J33*(J$19/10)/1000000</f>
        <v>464.07744000000002</v>
      </c>
      <c r="K45" s="36">
        <f>K33*(K$19/10)/1000000</f>
        <v>409.19238000000001</v>
      </c>
      <c r="L45" s="36">
        <f>L33*(L$19/10)/1000000</f>
        <v>264.43493999999998</v>
      </c>
      <c r="M45" s="36">
        <f>M33*(M$19/10)/1000000</f>
        <v>234.0189</v>
      </c>
      <c r="N45" s="36"/>
      <c r="O45" s="36"/>
      <c r="P45" s="36">
        <f>P33*(P$19/10)/1000000</f>
        <v>511.13987999999995</v>
      </c>
    </row>
    <row r="46" spans="1:16" x14ac:dyDescent="0.2">
      <c r="B46" s="18" t="s">
        <v>2</v>
      </c>
      <c r="C46" s="52">
        <f>C34*(C$19/10)/1000000</f>
        <v>151.41203999999999</v>
      </c>
      <c r="D46" s="36">
        <f>D34*(D$19/10)/1000000</f>
        <v>107.76987686400001</v>
      </c>
      <c r="E46" s="36">
        <f>E34*(E$19/10)/1000000</f>
        <v>323.91791999999998</v>
      </c>
      <c r="F46" s="36">
        <f>F34*(F$19/10)/1000000</f>
        <v>37.468177032000007</v>
      </c>
      <c r="G46" s="36">
        <f>G34*(G$19/10)/1000000</f>
        <v>265.72302000000002</v>
      </c>
      <c r="H46" s="36">
        <f>H34*(H$19/10)/1000000</f>
        <v>595.30517999999995</v>
      </c>
      <c r="I46" s="36">
        <f>I34*(I$19/10)/1000000</f>
        <v>178.7499</v>
      </c>
      <c r="J46" s="36">
        <f>J34*(J$19/10)/1000000</f>
        <v>524.30850401280009</v>
      </c>
      <c r="K46" s="36">
        <f>K34*(K$19/10)/1000000</f>
        <v>409.19238000000001</v>
      </c>
      <c r="L46" s="36">
        <f>L34*(L$19/10)/1000000</f>
        <v>264.43493999999998</v>
      </c>
      <c r="M46" s="36">
        <f>M34*(M$19/10)/1000000</f>
        <v>234.0189</v>
      </c>
      <c r="N46" s="36"/>
      <c r="O46" s="36"/>
      <c r="P46" s="36">
        <f>P34*(P$19/10)/1000000</f>
        <v>511.13987999999995</v>
      </c>
    </row>
    <row r="47" spans="1:16" x14ac:dyDescent="0.2">
      <c r="B47" s="18" t="s">
        <v>3</v>
      </c>
      <c r="C47" s="52">
        <f>C35*(C$19/10)/1000000</f>
        <v>156.36624194880002</v>
      </c>
      <c r="D47" s="36">
        <f>D35*(D$19/10)/1000000</f>
        <v>164.18434843200001</v>
      </c>
      <c r="E47" s="36">
        <f>E35*(E$19/10)/1000000</f>
        <v>439.2845263872</v>
      </c>
      <c r="F47" s="36">
        <f>F35*(F$19/10)/1000000</f>
        <v>54.9054</v>
      </c>
      <c r="G47" s="36">
        <f>G35*(G$19/10)/1000000</f>
        <v>309.6062910096</v>
      </c>
      <c r="H47" s="36">
        <f>H35*(H$19/10)/1000000</f>
        <v>684.95020270560019</v>
      </c>
      <c r="I47" s="36">
        <f>I35*(I$19/10)/1000000</f>
        <v>246.06949567200004</v>
      </c>
      <c r="J47" s="36">
        <f>J35*(J$19/10)/1000000</f>
        <v>756.2977224192</v>
      </c>
      <c r="K47" s="36">
        <f>K35*(K$19/10)/1000000</f>
        <v>495.63563424960012</v>
      </c>
      <c r="L47" s="36">
        <f>L35*(L$19/10)/1000000</f>
        <v>278.1291440928</v>
      </c>
      <c r="M47" s="36">
        <f>M35*(M$19/10)/1000000</f>
        <v>234.0189</v>
      </c>
      <c r="N47" s="36"/>
      <c r="O47" s="36"/>
      <c r="P47" s="36">
        <f>P35*(P$19/10)/1000000</f>
        <v>511.13987999999995</v>
      </c>
    </row>
    <row r="48" spans="1:16" x14ac:dyDescent="0.2">
      <c r="B48" s="18" t="s">
        <v>5</v>
      </c>
      <c r="C48" s="52">
        <f>C36*(C$19/10)/1000000</f>
        <v>188.59479936960003</v>
      </c>
      <c r="D48" s="36">
        <f>D36*(D$19/10)/1000000</f>
        <v>37.983722976000024</v>
      </c>
      <c r="E48" s="36">
        <f>E36*(E$19/10)/1000000</f>
        <v>564.1527250943999</v>
      </c>
      <c r="F48" s="36">
        <f>F36*(F$19/10)/1000000</f>
        <v>0</v>
      </c>
      <c r="G48" s="36">
        <f>G36*(G$19/10)/1000000</f>
        <v>410.10628014719998</v>
      </c>
      <c r="H48" s="36">
        <f>H36*(H$19/10)/1000000</f>
        <v>886.78247093280004</v>
      </c>
      <c r="I48" s="36">
        <f>I36*(I$19/10)/1000000</f>
        <v>318.38455521600008</v>
      </c>
      <c r="J48" s="36">
        <f>J36*(J$19/10)/1000000</f>
        <v>924.41750968320002</v>
      </c>
      <c r="K48" s="36">
        <f>K36*(K$19/10)/1000000</f>
        <v>818.38476000000003</v>
      </c>
      <c r="L48" s="36">
        <f>L36*(L$19/10)/1000000</f>
        <v>380.52540445919999</v>
      </c>
      <c r="M48" s="36">
        <f>M36*(M$19/10)/1000000</f>
        <v>234.0189</v>
      </c>
      <c r="N48" s="36"/>
      <c r="O48" s="36"/>
      <c r="P48" s="36">
        <f>P36*(P$19/10)/1000000</f>
        <v>567.91048267200006</v>
      </c>
    </row>
    <row r="49" spans="1:16" x14ac:dyDescent="0.2">
      <c r="B49" s="18" t="s">
        <v>6</v>
      </c>
      <c r="C49" s="52">
        <f>C37*(C$19/10)/1000000</f>
        <v>212.73997268159999</v>
      </c>
      <c r="D49" s="36">
        <f>D37*(D$19/10)/1000000</f>
        <v>0</v>
      </c>
      <c r="E49" s="36">
        <f>E37*(E$19/10)/1000000</f>
        <v>647.83583999999996</v>
      </c>
      <c r="F49" s="36">
        <f>F37*(F$19/10)/1000000</f>
        <v>0</v>
      </c>
      <c r="G49" s="36">
        <f>G37*(G$19/10)/1000000</f>
        <v>510.79050391200008</v>
      </c>
      <c r="H49" s="36">
        <f>H37*(H$19/10)/1000000</f>
        <v>1091.2975811712001</v>
      </c>
      <c r="I49" s="36">
        <f>I37*(I$19/10)/1000000</f>
        <v>357.49979999999999</v>
      </c>
      <c r="J49" s="36">
        <f>J37*(J$19/10)/1000000</f>
        <v>885.38550312960001</v>
      </c>
      <c r="K49" s="36">
        <f>K37*(K$19/10)/1000000</f>
        <v>0</v>
      </c>
      <c r="L49" s="36">
        <f>L37*(L$19/10)/1000000</f>
        <v>524.26518624480002</v>
      </c>
      <c r="M49" s="36">
        <f>M37*(M$19/10)/1000000</f>
        <v>234.0189</v>
      </c>
      <c r="N49" s="36"/>
      <c r="O49" s="36"/>
      <c r="P49" s="36">
        <f>P37*(P$19/10)/1000000</f>
        <v>739.25820084480006</v>
      </c>
    </row>
    <row r="50" spans="1:16" x14ac:dyDescent="0.2">
      <c r="B50" s="18" t="s">
        <v>8</v>
      </c>
      <c r="C50" s="52">
        <f>C38*(C$19/10)/1000000</f>
        <v>232.94843295360005</v>
      </c>
      <c r="D50" s="36">
        <f>D38*(D$19/10)/1000000</f>
        <v>0</v>
      </c>
      <c r="E50" s="36">
        <f>E38*(E$19/10)/1000000</f>
        <v>153.09656570879983</v>
      </c>
      <c r="F50" s="36">
        <f>F38*(F$19/10)/1000000</f>
        <v>0</v>
      </c>
      <c r="G50" s="36">
        <f>G38*(G$19/10)/1000000</f>
        <v>531.44604000000004</v>
      </c>
      <c r="H50" s="36">
        <f>H38*(H$19/10)/1000000</f>
        <v>1190.6103599999999</v>
      </c>
      <c r="I50" s="36">
        <f>I38*(I$19/10)/1000000</f>
        <v>0</v>
      </c>
      <c r="J50" s="36">
        <f>J38*(J$19/10)/1000000</f>
        <v>0</v>
      </c>
      <c r="K50" s="36">
        <f>K38*(K$19/10)/1000000</f>
        <v>0</v>
      </c>
      <c r="L50" s="36">
        <f>L38*(L$19/10)/1000000</f>
        <v>290.35661571839978</v>
      </c>
      <c r="M50" s="36">
        <f>M38*(M$19/10)/1000000</f>
        <v>244.10979496800002</v>
      </c>
      <c r="N50" s="36"/>
      <c r="O50" s="36"/>
      <c r="P50" s="36">
        <f>P38*(P$19/10)/1000000</f>
        <v>898.02506277119983</v>
      </c>
    </row>
    <row r="51" spans="1:16" x14ac:dyDescent="0.2">
      <c r="B51" s="18" t="s">
        <v>9</v>
      </c>
      <c r="C51" s="52">
        <f>C39*(C$19/10)/1000000</f>
        <v>248.59030609920006</v>
      </c>
      <c r="D51" s="36">
        <f>D39*(D$19/10)/1000000</f>
        <v>0</v>
      </c>
      <c r="E51" s="36">
        <f>E39*(E$19/10)/1000000</f>
        <v>0</v>
      </c>
      <c r="F51" s="36">
        <f>F39*(F$19/10)/1000000</f>
        <v>0</v>
      </c>
      <c r="G51" s="36">
        <f>G39*(G$19/10)/1000000</f>
        <v>0</v>
      </c>
      <c r="H51" s="36">
        <f>H39*(H$19/10)/1000000</f>
        <v>107.18668200959924</v>
      </c>
      <c r="I51" s="36">
        <f>I39*(I$19/10)/1000000</f>
        <v>0</v>
      </c>
      <c r="J51" s="36">
        <f>J39*(J$19/10)/1000000</f>
        <v>0</v>
      </c>
      <c r="K51" s="36">
        <f>K39*(K$19/10)/1000000</f>
        <v>0</v>
      </c>
      <c r="L51" s="36">
        <f>L39*(L$19/10)/1000000</f>
        <v>0</v>
      </c>
      <c r="M51" s="36">
        <f>M39*(M$19/10)/1000000</f>
        <v>294.89501652000001</v>
      </c>
      <c r="N51" s="36"/>
      <c r="O51" s="36"/>
      <c r="P51" s="36">
        <f>P39*(P$19/10)/1000000</f>
        <v>1022.2797599999999</v>
      </c>
    </row>
    <row r="52" spans="1:16" x14ac:dyDescent="0.2">
      <c r="B52" s="18" t="s">
        <v>10</v>
      </c>
      <c r="C52" s="52">
        <f>C40*(C$19/10)/1000000</f>
        <v>283.70578641600002</v>
      </c>
      <c r="D52" s="36">
        <f>D40*(D$19/10)/1000000</f>
        <v>0</v>
      </c>
      <c r="E52" s="36">
        <f>E40*(E$19/10)/1000000</f>
        <v>0</v>
      </c>
      <c r="F52" s="36">
        <f>F40*(F$19/10)/1000000</f>
        <v>0</v>
      </c>
      <c r="G52" s="36">
        <f>G40*(G$19/10)/1000000</f>
        <v>0</v>
      </c>
      <c r="H52" s="36">
        <f>H40*(H$19/10)/1000000</f>
        <v>0</v>
      </c>
      <c r="I52" s="36">
        <f>I40*(I$19/10)/1000000</f>
        <v>0</v>
      </c>
      <c r="J52" s="36">
        <f>J40*(J$19/10)/1000000</f>
        <v>0</v>
      </c>
      <c r="K52" s="36">
        <f>K40*(K$19/10)/1000000</f>
        <v>0</v>
      </c>
      <c r="L52" s="36">
        <f>L40*(L$19/10)/1000000</f>
        <v>0</v>
      </c>
      <c r="M52" s="36">
        <f>M40*(M$19/10)/1000000</f>
        <v>346.24812393600007</v>
      </c>
      <c r="N52" s="36"/>
      <c r="O52" s="36"/>
      <c r="P52" s="36">
        <f>P40*(P$19/10)/1000000</f>
        <v>0</v>
      </c>
    </row>
    <row r="53" spans="1:16" x14ac:dyDescent="0.2">
      <c r="B53" s="18" t="s">
        <v>11</v>
      </c>
      <c r="C53" s="52">
        <f>C41*(C$19/10)/1000000</f>
        <v>299.15788980480005</v>
      </c>
      <c r="D53" s="36">
        <f>D41*(D$19/10)/1000000</f>
        <v>0</v>
      </c>
      <c r="E53" s="36">
        <f>E41*(E$19/10)/1000000</f>
        <v>0</v>
      </c>
      <c r="F53" s="36">
        <f>F41*(F$19/10)/1000000</f>
        <v>0</v>
      </c>
      <c r="G53" s="36">
        <f>G41*(G$19/10)/1000000</f>
        <v>0</v>
      </c>
      <c r="H53" s="36">
        <f>H41*(H$19/10)/1000000</f>
        <v>0</v>
      </c>
      <c r="I53" s="36">
        <f>I41*(I$19/10)/1000000</f>
        <v>0</v>
      </c>
      <c r="J53" s="36">
        <f>J41*(J$19/10)/1000000</f>
        <v>0</v>
      </c>
      <c r="K53" s="36">
        <f>K41*(K$19/10)/1000000</f>
        <v>0</v>
      </c>
      <c r="L53" s="36">
        <f>L41*(L$19/10)/1000000</f>
        <v>0</v>
      </c>
      <c r="M53" s="36">
        <f>M41*(M$19/10)/1000000</f>
        <v>419.34314728800001</v>
      </c>
      <c r="N53" s="36"/>
      <c r="O53" s="36"/>
      <c r="P53" s="36">
        <f>P41*(P$19/10)/1000000</f>
        <v>0</v>
      </c>
    </row>
    <row r="54" spans="1:16" x14ac:dyDescent="0.2">
      <c r="B54" s="18" t="s">
        <v>13</v>
      </c>
      <c r="C54" s="52">
        <f>C42*(C$19/10)/1000000</f>
        <v>0</v>
      </c>
      <c r="D54" s="36">
        <f>D42*(D$19/10)/1000000</f>
        <v>0</v>
      </c>
      <c r="E54" s="36">
        <f>E42*(E$19/10)/1000000</f>
        <v>0</v>
      </c>
      <c r="F54" s="36">
        <f>F42*(F$19/10)/1000000</f>
        <v>0</v>
      </c>
      <c r="G54" s="36">
        <f>G42*(G$19/10)/1000000</f>
        <v>0</v>
      </c>
      <c r="H54" s="36">
        <f>H42*(H$19/10)/1000000</f>
        <v>0</v>
      </c>
      <c r="I54" s="36">
        <f>I42*(I$19/10)/1000000</f>
        <v>0</v>
      </c>
      <c r="J54" s="36">
        <f>J42*(J$19/10)/1000000</f>
        <v>0</v>
      </c>
      <c r="K54" s="36">
        <f>K42*(K$19/10)/1000000</f>
        <v>0</v>
      </c>
      <c r="L54" s="36">
        <f>L42*(L$19/10)/1000000</f>
        <v>0</v>
      </c>
      <c r="M54" s="36">
        <f>M42*(M$19/10)/1000000</f>
        <v>0</v>
      </c>
      <c r="N54" s="36"/>
      <c r="O54" s="36"/>
      <c r="P54" s="36">
        <f>P42*(P$19/10)/1000000</f>
        <v>0</v>
      </c>
    </row>
    <row r="55" spans="1:16" x14ac:dyDescent="0.2">
      <c r="A55" s="24" t="s">
        <v>27</v>
      </c>
      <c r="B55" s="24"/>
      <c r="C55" s="53">
        <f>SUM(C45:C54)</f>
        <v>1924.9275092736002</v>
      </c>
      <c r="D55" s="39">
        <f t="shared" ref="D55:P55" si="14">SUM(D45:D54)</f>
        <v>394.78364827199999</v>
      </c>
      <c r="E55" s="39">
        <f t="shared" si="14"/>
        <v>2452.2054971903999</v>
      </c>
      <c r="F55" s="39">
        <f t="shared" si="14"/>
        <v>119.82627703200001</v>
      </c>
      <c r="G55" s="39">
        <f t="shared" si="14"/>
        <v>2293.3951550687998</v>
      </c>
      <c r="H55" s="39">
        <f t="shared" si="14"/>
        <v>5151.4376568191992</v>
      </c>
      <c r="I55" s="39">
        <f t="shared" si="14"/>
        <v>1279.4536508880001</v>
      </c>
      <c r="J55" s="39">
        <f t="shared" si="14"/>
        <v>3554.4866792448001</v>
      </c>
      <c r="K55" s="39">
        <f t="shared" si="14"/>
        <v>2132.4051542495999</v>
      </c>
      <c r="L55" s="39">
        <f t="shared" si="14"/>
        <v>2002.1462305151997</v>
      </c>
      <c r="M55" s="39">
        <f t="shared" si="14"/>
        <v>2474.6905827119999</v>
      </c>
      <c r="N55" s="39">
        <f>SUM(C55:M55)</f>
        <v>23779.758041265599</v>
      </c>
      <c r="O55" s="39">
        <f>N55-P55-C55-M55</f>
        <v>14619.246802992002</v>
      </c>
      <c r="P55" s="39">
        <f t="shared" si="14"/>
        <v>4760.893146288</v>
      </c>
    </row>
    <row r="56" spans="1:16" x14ac:dyDescent="0.2">
      <c r="A56" s="16" t="s">
        <v>36</v>
      </c>
      <c r="C56" s="54">
        <f>C55/(C19*C22*12/1000000)</f>
        <v>2.8020886476218244E-2</v>
      </c>
      <c r="D56" s="35">
        <f>D55/(D19*D22*12/1000000)</f>
        <v>4.0523649362647698E-3</v>
      </c>
      <c r="E56" s="35">
        <f>E55/(E19*E22*12/1000000)</f>
        <v>7.0525655765479546E-3</v>
      </c>
      <c r="F56" s="35">
        <f>F55/(F19*F22*12/1000000)</f>
        <v>1.8550049582093783E-3</v>
      </c>
      <c r="G56" s="35">
        <f>G55/(G19*G22*12/1000000)</f>
        <v>9.9230996111750527E-3</v>
      </c>
      <c r="H56" s="35">
        <f>H55/(H19*H22*12/1000000)</f>
        <v>1.0004106411551222E-2</v>
      </c>
      <c r="I56" s="35">
        <f>I55/(I19*I22*12/1000000)</f>
        <v>6.4824752406381974E-3</v>
      </c>
      <c r="J56" s="35">
        <f>J55/(J19*J22*12/1000000)</f>
        <v>5.3514249313329878E-3</v>
      </c>
      <c r="K56" s="35">
        <f>K55/(K19*K22*12/1000000)</f>
        <v>3.6423258459719362E-3</v>
      </c>
      <c r="L56" s="35">
        <f>L55/(L19*L22*12/1000000)</f>
        <v>5.8043210636212683E-3</v>
      </c>
      <c r="M56" s="35">
        <f>M55/(M19*M22*12/1000000)</f>
        <v>3.823907752479181E-2</v>
      </c>
      <c r="N56" s="35">
        <f>N55/(N19*N22*12/1000000)</f>
        <v>7.4699295455309001E-3</v>
      </c>
      <c r="O56" s="35">
        <f>O55/(O19*O22*12/1000000)</f>
        <v>5.3859615352547718E-3</v>
      </c>
      <c r="P56" s="35">
        <f>P55/(P19*P22*12/1000000)</f>
        <v>1.4396440509605596E-2</v>
      </c>
    </row>
    <row r="57" spans="1:16" x14ac:dyDescent="0.2">
      <c r="C57" s="5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x14ac:dyDescent="0.2">
      <c r="B58" s="18" t="s">
        <v>1</v>
      </c>
      <c r="C58" s="47">
        <f>IF(C45&gt;0,C$19/10,0)</f>
        <v>84117.8</v>
      </c>
      <c r="D58" s="23">
        <f t="shared" ref="D58:P58" si="15">IF(D45&gt;0,D$19/10,0)</f>
        <v>47136.5</v>
      </c>
      <c r="E58" s="23">
        <f t="shared" si="15"/>
        <v>179954.4</v>
      </c>
      <c r="F58" s="23">
        <f t="shared" si="15"/>
        <v>15251.5</v>
      </c>
      <c r="G58" s="23">
        <f t="shared" si="15"/>
        <v>147623.9</v>
      </c>
      <c r="H58" s="23">
        <f t="shared" si="15"/>
        <v>330725.09999999998</v>
      </c>
      <c r="I58" s="23">
        <f t="shared" si="15"/>
        <v>99305.5</v>
      </c>
      <c r="J58" s="23">
        <f t="shared" si="15"/>
        <v>257820.79999999999</v>
      </c>
      <c r="K58" s="23">
        <f t="shared" si="15"/>
        <v>227329.1</v>
      </c>
      <c r="L58" s="23">
        <f t="shared" si="15"/>
        <v>146908.29999999999</v>
      </c>
      <c r="M58" s="23">
        <f t="shared" si="15"/>
        <v>130010.5</v>
      </c>
      <c r="N58" s="23"/>
      <c r="O58" s="23"/>
      <c r="P58" s="23">
        <f t="shared" si="15"/>
        <v>283966.59999999998</v>
      </c>
    </row>
    <row r="59" spans="1:16" x14ac:dyDescent="0.2">
      <c r="B59" s="18" t="s">
        <v>2</v>
      </c>
      <c r="C59" s="47">
        <f t="shared" ref="C59:P67" si="16">IF(C46&gt;0,C$19/10,0)</f>
        <v>84117.8</v>
      </c>
      <c r="D59" s="23">
        <f t="shared" si="16"/>
        <v>47136.5</v>
      </c>
      <c r="E59" s="23">
        <f t="shared" si="16"/>
        <v>179954.4</v>
      </c>
      <c r="F59" s="23">
        <f t="shared" si="16"/>
        <v>15251.5</v>
      </c>
      <c r="G59" s="23">
        <f t="shared" si="16"/>
        <v>147623.9</v>
      </c>
      <c r="H59" s="23">
        <f t="shared" si="16"/>
        <v>330725.09999999998</v>
      </c>
      <c r="I59" s="23">
        <f t="shared" si="16"/>
        <v>99305.5</v>
      </c>
      <c r="J59" s="23">
        <f t="shared" si="16"/>
        <v>257820.79999999999</v>
      </c>
      <c r="K59" s="23">
        <f t="shared" si="16"/>
        <v>227329.1</v>
      </c>
      <c r="L59" s="23">
        <f t="shared" si="16"/>
        <v>146908.29999999999</v>
      </c>
      <c r="M59" s="23">
        <f t="shared" si="16"/>
        <v>130010.5</v>
      </c>
      <c r="N59" s="23"/>
      <c r="O59" s="23"/>
      <c r="P59" s="23">
        <f t="shared" si="16"/>
        <v>283966.59999999998</v>
      </c>
    </row>
    <row r="60" spans="1:16" x14ac:dyDescent="0.2">
      <c r="B60" s="18" t="s">
        <v>3</v>
      </c>
      <c r="C60" s="47">
        <f t="shared" si="16"/>
        <v>84117.8</v>
      </c>
      <c r="D60" s="23">
        <f t="shared" si="16"/>
        <v>47136.5</v>
      </c>
      <c r="E60" s="23">
        <f t="shared" si="16"/>
        <v>179954.4</v>
      </c>
      <c r="F60" s="23">
        <f t="shared" si="16"/>
        <v>15251.5</v>
      </c>
      <c r="G60" s="23">
        <f t="shared" si="16"/>
        <v>147623.9</v>
      </c>
      <c r="H60" s="23">
        <f t="shared" si="16"/>
        <v>330725.09999999998</v>
      </c>
      <c r="I60" s="23">
        <f t="shared" si="16"/>
        <v>99305.5</v>
      </c>
      <c r="J60" s="23">
        <f t="shared" si="16"/>
        <v>257820.79999999999</v>
      </c>
      <c r="K60" s="23">
        <f t="shared" si="16"/>
        <v>227329.1</v>
      </c>
      <c r="L60" s="23">
        <f t="shared" si="16"/>
        <v>146908.29999999999</v>
      </c>
      <c r="M60" s="23">
        <f t="shared" si="16"/>
        <v>130010.5</v>
      </c>
      <c r="N60" s="23"/>
      <c r="O60" s="23"/>
      <c r="P60" s="23">
        <f t="shared" si="16"/>
        <v>283966.59999999998</v>
      </c>
    </row>
    <row r="61" spans="1:16" x14ac:dyDescent="0.2">
      <c r="B61" s="18" t="s">
        <v>5</v>
      </c>
      <c r="C61" s="47">
        <f t="shared" si="16"/>
        <v>84117.8</v>
      </c>
      <c r="D61" s="23">
        <f t="shared" si="16"/>
        <v>47136.5</v>
      </c>
      <c r="E61" s="23">
        <f t="shared" si="16"/>
        <v>179954.4</v>
      </c>
      <c r="F61" s="23">
        <f t="shared" si="16"/>
        <v>0</v>
      </c>
      <c r="G61" s="23">
        <f t="shared" si="16"/>
        <v>147623.9</v>
      </c>
      <c r="H61" s="23">
        <f t="shared" si="16"/>
        <v>330725.09999999998</v>
      </c>
      <c r="I61" s="23">
        <f t="shared" si="16"/>
        <v>99305.5</v>
      </c>
      <c r="J61" s="23">
        <f t="shared" si="16"/>
        <v>257820.79999999999</v>
      </c>
      <c r="K61" s="23">
        <f t="shared" si="16"/>
        <v>227329.1</v>
      </c>
      <c r="L61" s="23">
        <f t="shared" si="16"/>
        <v>146908.29999999999</v>
      </c>
      <c r="M61" s="23">
        <f t="shared" si="16"/>
        <v>130010.5</v>
      </c>
      <c r="N61" s="23"/>
      <c r="O61" s="23"/>
      <c r="P61" s="23">
        <f t="shared" si="16"/>
        <v>283966.59999999998</v>
      </c>
    </row>
    <row r="62" spans="1:16" x14ac:dyDescent="0.2">
      <c r="B62" s="18" t="s">
        <v>6</v>
      </c>
      <c r="C62" s="47">
        <f t="shared" si="16"/>
        <v>84117.8</v>
      </c>
      <c r="D62" s="23">
        <f t="shared" si="16"/>
        <v>0</v>
      </c>
      <c r="E62" s="23">
        <f t="shared" si="16"/>
        <v>179954.4</v>
      </c>
      <c r="F62" s="23">
        <f t="shared" si="16"/>
        <v>0</v>
      </c>
      <c r="G62" s="23">
        <f t="shared" si="16"/>
        <v>147623.9</v>
      </c>
      <c r="H62" s="23">
        <f t="shared" si="16"/>
        <v>330725.09999999998</v>
      </c>
      <c r="I62" s="23">
        <f t="shared" si="16"/>
        <v>99305.5</v>
      </c>
      <c r="J62" s="23">
        <f t="shared" si="16"/>
        <v>257820.79999999999</v>
      </c>
      <c r="K62" s="23">
        <f t="shared" si="16"/>
        <v>0</v>
      </c>
      <c r="L62" s="23">
        <f t="shared" si="16"/>
        <v>146908.29999999999</v>
      </c>
      <c r="M62" s="23">
        <f t="shared" si="16"/>
        <v>130010.5</v>
      </c>
      <c r="N62" s="23"/>
      <c r="O62" s="23"/>
      <c r="P62" s="23">
        <f t="shared" si="16"/>
        <v>283966.59999999998</v>
      </c>
    </row>
    <row r="63" spans="1:16" x14ac:dyDescent="0.2">
      <c r="B63" s="18" t="s">
        <v>8</v>
      </c>
      <c r="C63" s="47">
        <f t="shared" si="16"/>
        <v>84117.8</v>
      </c>
      <c r="D63" s="23">
        <f t="shared" si="16"/>
        <v>0</v>
      </c>
      <c r="E63" s="23">
        <f t="shared" si="16"/>
        <v>179954.4</v>
      </c>
      <c r="F63" s="23">
        <f t="shared" si="16"/>
        <v>0</v>
      </c>
      <c r="G63" s="23">
        <f t="shared" si="16"/>
        <v>147623.9</v>
      </c>
      <c r="H63" s="23">
        <f t="shared" si="16"/>
        <v>330725.09999999998</v>
      </c>
      <c r="I63" s="23">
        <f t="shared" si="16"/>
        <v>0</v>
      </c>
      <c r="J63" s="23">
        <f t="shared" si="16"/>
        <v>0</v>
      </c>
      <c r="K63" s="23">
        <f t="shared" si="16"/>
        <v>0</v>
      </c>
      <c r="L63" s="23">
        <f t="shared" si="16"/>
        <v>146908.29999999999</v>
      </c>
      <c r="M63" s="23">
        <f t="shared" si="16"/>
        <v>130010.5</v>
      </c>
      <c r="N63" s="23"/>
      <c r="O63" s="23"/>
      <c r="P63" s="23">
        <f t="shared" si="16"/>
        <v>283966.59999999998</v>
      </c>
    </row>
    <row r="64" spans="1:16" x14ac:dyDescent="0.2">
      <c r="B64" s="18" t="s">
        <v>9</v>
      </c>
      <c r="C64" s="47">
        <f t="shared" si="16"/>
        <v>84117.8</v>
      </c>
      <c r="D64" s="23">
        <f t="shared" si="16"/>
        <v>0</v>
      </c>
      <c r="E64" s="23">
        <f t="shared" si="16"/>
        <v>0</v>
      </c>
      <c r="F64" s="23">
        <f t="shared" si="16"/>
        <v>0</v>
      </c>
      <c r="G64" s="23">
        <f t="shared" si="16"/>
        <v>0</v>
      </c>
      <c r="H64" s="23">
        <f t="shared" si="16"/>
        <v>330725.09999999998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23">
        <f t="shared" si="16"/>
        <v>130010.5</v>
      </c>
      <c r="N64" s="23"/>
      <c r="O64" s="23"/>
      <c r="P64" s="23">
        <f t="shared" si="16"/>
        <v>283966.59999999998</v>
      </c>
    </row>
    <row r="65" spans="1:16" x14ac:dyDescent="0.2">
      <c r="B65" s="18" t="s">
        <v>10</v>
      </c>
      <c r="C65" s="47">
        <f t="shared" si="16"/>
        <v>84117.8</v>
      </c>
      <c r="D65" s="23">
        <f t="shared" si="16"/>
        <v>0</v>
      </c>
      <c r="E65" s="23">
        <f t="shared" si="16"/>
        <v>0</v>
      </c>
      <c r="F65" s="23">
        <f t="shared" si="16"/>
        <v>0</v>
      </c>
      <c r="G65" s="23">
        <f t="shared" si="16"/>
        <v>0</v>
      </c>
      <c r="H65" s="23">
        <f t="shared" si="16"/>
        <v>0</v>
      </c>
      <c r="I65" s="23">
        <f t="shared" si="16"/>
        <v>0</v>
      </c>
      <c r="J65" s="23">
        <f t="shared" si="16"/>
        <v>0</v>
      </c>
      <c r="K65" s="23">
        <f t="shared" si="16"/>
        <v>0</v>
      </c>
      <c r="L65" s="23">
        <f t="shared" si="16"/>
        <v>0</v>
      </c>
      <c r="M65" s="23">
        <f t="shared" si="16"/>
        <v>130010.5</v>
      </c>
      <c r="N65" s="23"/>
      <c r="O65" s="23"/>
      <c r="P65" s="23">
        <f t="shared" si="16"/>
        <v>0</v>
      </c>
    </row>
    <row r="66" spans="1:16" x14ac:dyDescent="0.2">
      <c r="B66" s="18" t="s">
        <v>11</v>
      </c>
      <c r="C66" s="47">
        <f t="shared" si="16"/>
        <v>84117.8</v>
      </c>
      <c r="D66" s="23">
        <f t="shared" si="16"/>
        <v>0</v>
      </c>
      <c r="E66" s="23">
        <f t="shared" si="16"/>
        <v>0</v>
      </c>
      <c r="F66" s="23">
        <f t="shared" si="16"/>
        <v>0</v>
      </c>
      <c r="G66" s="23">
        <f t="shared" si="16"/>
        <v>0</v>
      </c>
      <c r="H66" s="23">
        <f t="shared" si="16"/>
        <v>0</v>
      </c>
      <c r="I66" s="23">
        <f t="shared" si="16"/>
        <v>0</v>
      </c>
      <c r="J66" s="23">
        <f t="shared" si="16"/>
        <v>0</v>
      </c>
      <c r="K66" s="23">
        <f t="shared" si="16"/>
        <v>0</v>
      </c>
      <c r="L66" s="23">
        <f t="shared" si="16"/>
        <v>0</v>
      </c>
      <c r="M66" s="23">
        <f t="shared" si="16"/>
        <v>130010.5</v>
      </c>
      <c r="N66" s="23"/>
      <c r="O66" s="23"/>
      <c r="P66" s="23">
        <f t="shared" si="16"/>
        <v>0</v>
      </c>
    </row>
    <row r="67" spans="1:16" x14ac:dyDescent="0.2">
      <c r="B67" s="18" t="s">
        <v>13</v>
      </c>
      <c r="C67" s="47">
        <f t="shared" si="16"/>
        <v>0</v>
      </c>
      <c r="D67" s="23">
        <f t="shared" si="16"/>
        <v>0</v>
      </c>
      <c r="E67" s="23">
        <f t="shared" si="16"/>
        <v>0</v>
      </c>
      <c r="F67" s="23">
        <f t="shared" si="16"/>
        <v>0</v>
      </c>
      <c r="G67" s="23">
        <f t="shared" si="16"/>
        <v>0</v>
      </c>
      <c r="H67" s="23">
        <f t="shared" si="16"/>
        <v>0</v>
      </c>
      <c r="I67" s="23">
        <f t="shared" si="16"/>
        <v>0</v>
      </c>
      <c r="J67" s="23">
        <f t="shared" si="16"/>
        <v>0</v>
      </c>
      <c r="K67" s="23">
        <f t="shared" si="16"/>
        <v>0</v>
      </c>
      <c r="L67" s="23">
        <f t="shared" si="16"/>
        <v>0</v>
      </c>
      <c r="M67" s="23">
        <f t="shared" si="16"/>
        <v>0</v>
      </c>
      <c r="N67" s="23"/>
      <c r="O67" s="23"/>
      <c r="P67" s="23">
        <f t="shared" si="16"/>
        <v>0</v>
      </c>
    </row>
    <row r="68" spans="1:16" x14ac:dyDescent="0.2">
      <c r="A68" s="24" t="s">
        <v>38</v>
      </c>
      <c r="B68" s="24"/>
      <c r="C68" s="55">
        <f>SUM(C58:C67)</f>
        <v>757060.20000000007</v>
      </c>
      <c r="D68" s="40">
        <f t="shared" ref="D68:P68" si="17">SUM(D58:D67)</f>
        <v>188546</v>
      </c>
      <c r="E68" s="40">
        <f t="shared" si="17"/>
        <v>1079726.3999999999</v>
      </c>
      <c r="F68" s="40">
        <f t="shared" si="17"/>
        <v>45754.5</v>
      </c>
      <c r="G68" s="40">
        <f t="shared" si="17"/>
        <v>885743.4</v>
      </c>
      <c r="H68" s="40">
        <f t="shared" si="17"/>
        <v>2315075.7000000002</v>
      </c>
      <c r="I68" s="40">
        <f t="shared" si="17"/>
        <v>496527.5</v>
      </c>
      <c r="J68" s="40">
        <f t="shared" si="17"/>
        <v>1289104</v>
      </c>
      <c r="K68" s="40">
        <f t="shared" si="17"/>
        <v>909316.4</v>
      </c>
      <c r="L68" s="40">
        <f t="shared" si="17"/>
        <v>881449.8</v>
      </c>
      <c r="M68" s="40">
        <f t="shared" si="17"/>
        <v>1170094.5</v>
      </c>
      <c r="N68" s="40">
        <f>SUM(C68:M68)</f>
        <v>10018398.4</v>
      </c>
      <c r="O68" s="40">
        <f>N68-P68-C68-M68</f>
        <v>6103477.5</v>
      </c>
      <c r="P68" s="40">
        <f t="shared" si="17"/>
        <v>1987766.2000000002</v>
      </c>
    </row>
    <row r="70" spans="1:16" x14ac:dyDescent="0.2">
      <c r="A70" s="24" t="s">
        <v>37</v>
      </c>
      <c r="B70" s="24"/>
      <c r="C70" s="55">
        <f>C55*1000000/C68</f>
        <v>2542.6346666666664</v>
      </c>
      <c r="D70" s="40">
        <f t="shared" ref="D70:P70" si="18">D55*1000000/D68</f>
        <v>2093.8319999999999</v>
      </c>
      <c r="E70" s="40">
        <f t="shared" si="18"/>
        <v>2271.1360000000004</v>
      </c>
      <c r="F70" s="40">
        <f t="shared" si="18"/>
        <v>2618.8960000000002</v>
      </c>
      <c r="G70" s="40">
        <f t="shared" si="18"/>
        <v>2589.232</v>
      </c>
      <c r="H70" s="40">
        <f t="shared" si="18"/>
        <v>2225.1702857142855</v>
      </c>
      <c r="I70" s="40">
        <f t="shared" si="18"/>
        <v>2576.8031999999998</v>
      </c>
      <c r="J70" s="40">
        <f t="shared" si="18"/>
        <v>2757.3312000000001</v>
      </c>
      <c r="K70" s="40">
        <f t="shared" si="18"/>
        <v>2345.0639999999999</v>
      </c>
      <c r="L70" s="40">
        <f t="shared" si="18"/>
        <v>2271.4239999999995</v>
      </c>
      <c r="M70" s="40">
        <f t="shared" si="18"/>
        <v>2114.949333333333</v>
      </c>
      <c r="N70" s="40">
        <f t="shared" si="18"/>
        <v>2373.6087438153386</v>
      </c>
      <c r="O70" s="40">
        <f t="shared" si="18"/>
        <v>2395.2323577816092</v>
      </c>
      <c r="P70" s="40">
        <f t="shared" si="18"/>
        <v>2395.0971428571429</v>
      </c>
    </row>
  </sheetData>
  <mergeCells count="2">
    <mergeCell ref="O5:P5"/>
    <mergeCell ref="AD5:AE5"/>
  </mergeCells>
  <pageMargins left="0.7" right="0.7" top="0.75" bottom="0.75" header="0.3" footer="0.3"/>
  <pageSetup paperSize="9" orientation="landscape" horizontalDpi="0" verticalDpi="0"/>
  <ignoredErrors>
    <ignoredError sqref="B8:B17 B33:B42 B45:B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Subsidy option 1</vt:lpstr>
      <vt:lpstr>Subsidy 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2021-10-13T10:01:47Z</cp:lastPrinted>
  <dcterms:created xsi:type="dcterms:W3CDTF">2021-07-14T14:49:23Z</dcterms:created>
  <dcterms:modified xsi:type="dcterms:W3CDTF">2021-10-13T10:15:31Z</dcterms:modified>
</cp:coreProperties>
</file>